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8" activeTab="0"/>
  </bookViews>
  <sheets>
    <sheet name="Содержание" sheetId="1" r:id="rId1"/>
    <sheet name="компл." sheetId="2" r:id="rId2"/>
    <sheet name="солн. мод." sheetId="3" r:id="rId3"/>
    <sheet name="контр." sheetId="4" r:id="rId4"/>
    <sheet name="генерат." sheetId="5" r:id="rId5"/>
    <sheet name="мачты" sheetId="6" r:id="rId6"/>
    <sheet name="инверт." sheetId="7" r:id="rId7"/>
    <sheet name="ИБП" sheetId="8" r:id="rId8"/>
    <sheet name="бат." sheetId="9" r:id="rId9"/>
    <sheet name="Электромобили" sheetId="10" r:id="rId10"/>
    <sheet name="Солн. колл." sheetId="11" r:id="rId11"/>
    <sheet name="Стаб." sheetId="12" r:id="rId12"/>
  </sheets>
  <definedNames>
    <definedName name="_xlnm.Print_Titles" localSheetId="4">'генерат.'!$1:$1</definedName>
    <definedName name="_xlnm.Print_Titles" localSheetId="7">'ИБП'!$1:$5</definedName>
    <definedName name="_xlnm.Print_Titles" localSheetId="1">'компл.'!$1:$4</definedName>
    <definedName name="_xlnm.Print_Titles" localSheetId="2">'солн. мод.'!$1:$5</definedName>
    <definedName name="_xlnm.Print_Area" localSheetId="4">'генерат.'!$A$1:$L$102</definedName>
    <definedName name="_xlnm.Print_Area" localSheetId="7">'ИБП'!$A$1:$M$44</definedName>
    <definedName name="_xlnm.Print_Area" localSheetId="6">'инверт.'!$A$1:$K$89</definedName>
    <definedName name="_xlnm.Print_Area" localSheetId="1">'компл.'!$A$1:$J$98</definedName>
    <definedName name="_xlnm.Print_Area" localSheetId="2">'солн. мод.'!$A$1:$K$54</definedName>
  </definedNames>
  <calcPr fullCalcOnLoad="1" refMode="R1C1"/>
</workbook>
</file>

<file path=xl/sharedStrings.xml><?xml version="1.0" encoding="utf-8"?>
<sst xmlns="http://schemas.openxmlformats.org/spreadsheetml/2006/main" count="2115" uniqueCount="944">
  <si>
    <t>Содержание*</t>
  </si>
  <si>
    <t xml:space="preserve">Готовые комплекты </t>
  </si>
  <si>
    <t>Солнечные модули</t>
  </si>
  <si>
    <t>Контроллеры</t>
  </si>
  <si>
    <t>Генераторы</t>
  </si>
  <si>
    <t>Мачты</t>
  </si>
  <si>
    <t>Инверторы</t>
  </si>
  <si>
    <t>ИБП</t>
  </si>
  <si>
    <t>Аккумуляторыне батареи</t>
  </si>
  <si>
    <t>Солнечные коллекторы</t>
  </si>
  <si>
    <t>Стабилизаторы напряжения</t>
  </si>
  <si>
    <t>* - для быстрого перехода между страницами используйте закладки внизу файла</t>
  </si>
  <si>
    <t>Готовые системы на основе комплектов оборудования</t>
  </si>
  <si>
    <t>Все цены указаны в долларах США.</t>
  </si>
  <si>
    <r>
      <t xml:space="preserve">Ниже представлены </t>
    </r>
    <r>
      <rPr>
        <b/>
        <sz val="8"/>
        <color indexed="63"/>
        <rFont val="Verdana"/>
        <family val="2"/>
      </rPr>
      <t>некоторые возможные</t>
    </r>
    <r>
      <rPr>
        <sz val="8"/>
        <color indexed="63"/>
        <rFont val="Verdana"/>
        <family val="2"/>
      </rPr>
      <t xml:space="preserve"> варианты комплектации оборудования. Конечная комплектация </t>
    </r>
    <r>
      <rPr>
        <b/>
        <sz val="8"/>
        <color indexed="63"/>
        <rFont val="Verdana"/>
        <family val="2"/>
      </rPr>
      <t>подбирается индивидуально</t>
    </r>
    <r>
      <rPr>
        <sz val="8"/>
        <color indexed="63"/>
        <rFont val="Verdana"/>
        <family val="2"/>
      </rPr>
      <t>.</t>
    </r>
  </si>
  <si>
    <t>Цены даны для физических лиц и неплательщиков НДС. Для юридических лиц Украины, которые являются плательщиками НДС, необходимо прибавить 10% к стоимости.</t>
  </si>
  <si>
    <t>При отправке оборудования зарубеж для оформления таможенных документов единоразовый платеж  -  300 долларов США.</t>
  </si>
  <si>
    <t>Системы автономного и резервного энергообеспечения на основе горизонтальных ветрогенераторов EuroWind</t>
  </si>
  <si>
    <t>Наименование
комплекта</t>
  </si>
  <si>
    <t>Месячная выработка
(кВт/мес)</t>
  </si>
  <si>
    <t>Мощность
системы
(кВт)</t>
  </si>
  <si>
    <t>Макс. запас энергии в АКБ (кВт/час)</t>
  </si>
  <si>
    <t>Комплектация</t>
  </si>
  <si>
    <t>Цена  (USD)</t>
  </si>
  <si>
    <t>Генератор</t>
  </si>
  <si>
    <t>Мачта</t>
  </si>
  <si>
    <t>АКБ</t>
  </si>
  <si>
    <t>Инвертор</t>
  </si>
  <si>
    <t>Розничная</t>
  </si>
  <si>
    <t>Для
дилеров</t>
  </si>
  <si>
    <t>Ветер 03-20-03</t>
  </si>
  <si>
    <t>50**</t>
  </si>
  <si>
    <t>Eurowind 300М</t>
  </si>
  <si>
    <t>с растяжками 6м</t>
  </si>
  <si>
    <t>200Ач, 1 шт.</t>
  </si>
  <si>
    <t>300 Вт  220В</t>
  </si>
  <si>
    <t>Ветер 03-40-05</t>
  </si>
  <si>
    <t>200Ач, 2 шт.</t>
  </si>
  <si>
    <t>500 Вт  220В</t>
  </si>
  <si>
    <t>Ветер 05-20-06</t>
  </si>
  <si>
    <t>120*</t>
  </si>
  <si>
    <t>Eurowind 500</t>
  </si>
  <si>
    <t>600 Вт  220В</t>
  </si>
  <si>
    <t>Ветер 05-40-1.2</t>
  </si>
  <si>
    <t>200Ач, 4 шт.</t>
  </si>
  <si>
    <t>1.2 кВт  220В</t>
  </si>
  <si>
    <t>Ветер 06-20-1.2</t>
  </si>
  <si>
    <t>140*</t>
  </si>
  <si>
    <t>Eurowind 600</t>
  </si>
  <si>
    <t>Ветер 06-40-1.4</t>
  </si>
  <si>
    <t>1.4 кВт  220В</t>
  </si>
  <si>
    <t>Ветер 1-20-1.2</t>
  </si>
  <si>
    <t>230*</t>
  </si>
  <si>
    <t>Eurowind 1</t>
  </si>
  <si>
    <t>Ветер 1-40-2.2</t>
  </si>
  <si>
    <t>200Ач, 8 шт.</t>
  </si>
  <si>
    <t>2.2 кВт  220В</t>
  </si>
  <si>
    <t>Ветер 2-20-2.4</t>
  </si>
  <si>
    <t>450*</t>
  </si>
  <si>
    <t>Eurowind 2</t>
  </si>
  <si>
    <t>с растяжками 9м</t>
  </si>
  <si>
    <t>2.4 кВт  220В</t>
  </si>
  <si>
    <t>Ветер 4-40-5</t>
  </si>
  <si>
    <t>900*</t>
  </si>
  <si>
    <t>Eurowind 2,  2 шт.</t>
  </si>
  <si>
    <t>с растяжками 9м, 2 шт.</t>
  </si>
  <si>
    <t>200Ач, 16 шт.</t>
  </si>
  <si>
    <t>5 кВт  220В</t>
  </si>
  <si>
    <t>Ветер 6-40-5</t>
  </si>
  <si>
    <t>1350*</t>
  </si>
  <si>
    <t>Eurowind 2,  3 шт.</t>
  </si>
  <si>
    <t>с растяжками 9м, 3 шт.</t>
  </si>
  <si>
    <t>200Ач, 24 шт.</t>
  </si>
  <si>
    <t>7 кВт  220В</t>
  </si>
  <si>
    <t>Ветер 5-20-4.2</t>
  </si>
  <si>
    <t>1100*</t>
  </si>
  <si>
    <t>Eurowind 5</t>
  </si>
  <si>
    <t>с растяжками 12м</t>
  </si>
  <si>
    <t>200Ач, 20 шт.</t>
  </si>
  <si>
    <t>4.2 кВт  220В</t>
  </si>
  <si>
    <t>Ветер 5К-20-7</t>
  </si>
  <si>
    <t>коническая 12м</t>
  </si>
  <si>
    <t>Ветер 10-40-10.5</t>
  </si>
  <si>
    <t>2200*</t>
  </si>
  <si>
    <t>Eurowind 10</t>
  </si>
  <si>
    <t>200Ач, 40 шт.</t>
  </si>
  <si>
    <t>10.5 кВт  220В</t>
  </si>
  <si>
    <t>Ветер 10К-40-14</t>
  </si>
  <si>
    <t>14 кВт  220В</t>
  </si>
  <si>
    <t>Ветер 20К-40-16</t>
  </si>
  <si>
    <t>5600**</t>
  </si>
  <si>
    <t>Eurowind 20</t>
  </si>
  <si>
    <t>коническая 18м</t>
  </si>
  <si>
    <t>200Ач, 60 шт.</t>
  </si>
  <si>
    <t>16 кВт  220В</t>
  </si>
  <si>
    <t>Ветер 20К-60-24</t>
  </si>
  <si>
    <t>200Ач, 90 шт.</t>
  </si>
  <si>
    <t>24 кВт  220В</t>
  </si>
  <si>
    <t>Ветер 30К-80-24</t>
  </si>
  <si>
    <t>7000**</t>
  </si>
  <si>
    <t>Eurowind 30</t>
  </si>
  <si>
    <t>200Ач, 120 шт.</t>
  </si>
  <si>
    <t>Ветер 30К-80-30Т</t>
  </si>
  <si>
    <t>30 кВт  380В</t>
  </si>
  <si>
    <t>Ветер 50К-120-48Т</t>
  </si>
  <si>
    <t>11500**</t>
  </si>
  <si>
    <t>Eurowind 50</t>
  </si>
  <si>
    <t>с растяжками 18м</t>
  </si>
  <si>
    <t>200Ач, 180 шт.</t>
  </si>
  <si>
    <t>48 кВт  380В</t>
  </si>
  <si>
    <t>Ветер 100Т</t>
  </si>
  <si>
    <t>23000**</t>
  </si>
  <si>
    <t>Eurowind 100</t>
  </si>
  <si>
    <t>с растяжками 25м</t>
  </si>
  <si>
    <t>200Ач, 400 шт.</t>
  </si>
  <si>
    <t>100 кВт  380В</t>
  </si>
  <si>
    <t xml:space="preserve"> *  -  при среднегодовой скорости ветра 6 м/с</t>
  </si>
  <si>
    <t>**  -  при среднегодовой скорости ветра 8 м/с</t>
  </si>
  <si>
    <t>Системы автономного и резервного энергообеспечения на основе вертикальных ветрогенераторов EuroWind</t>
  </si>
  <si>
    <t>Вертикаль Ф 02-20-045</t>
  </si>
  <si>
    <t>50*</t>
  </si>
  <si>
    <t>EuroWind VS-002</t>
  </si>
  <si>
    <t>мачта-ферма 17м</t>
  </si>
  <si>
    <t>Вертикаль Ф 03-15-1</t>
  </si>
  <si>
    <t>75*</t>
  </si>
  <si>
    <t>EuroWind VS-003</t>
  </si>
  <si>
    <t>Вертикаль Ф 05-30-1</t>
  </si>
  <si>
    <t>110*</t>
  </si>
  <si>
    <t>EuroWind VS-005</t>
  </si>
  <si>
    <t>Вертикаль К 1-30-1</t>
  </si>
  <si>
    <t>220*</t>
  </si>
  <si>
    <t>EuroWind VS-01</t>
  </si>
  <si>
    <t>коническая 5,5м</t>
  </si>
  <si>
    <t>Вертикаль К 3-80-3</t>
  </si>
  <si>
    <t>650*</t>
  </si>
  <si>
    <t>EuroWind VS-03</t>
  </si>
  <si>
    <t>4 кВт  220В</t>
  </si>
  <si>
    <t>Вертикаль К 5-60-5</t>
  </si>
  <si>
    <t>1050*</t>
  </si>
  <si>
    <t>EuroWind VS-05</t>
  </si>
  <si>
    <t>200Ач, 27 шт.</t>
  </si>
  <si>
    <t>Вертикаль К 10-120-8</t>
  </si>
  <si>
    <t>2100*</t>
  </si>
  <si>
    <t>EuroWind VS-10</t>
  </si>
  <si>
    <t>200Ач, 54 шт.</t>
  </si>
  <si>
    <t>8 кВт  220В</t>
  </si>
  <si>
    <t>Напряжение
системы</t>
  </si>
  <si>
    <t>Системы автономного и резервного энергообеспечения на основе солнечных модулей EuroSolar</t>
  </si>
  <si>
    <t>Солнечные
модули</t>
  </si>
  <si>
    <t>Контроллер</t>
  </si>
  <si>
    <t>Солар24 016-10-05</t>
  </si>
  <si>
    <t>ES(A)-40, 4 шт.</t>
  </si>
  <si>
    <t>ESHC-ST</t>
  </si>
  <si>
    <t>Солар24 05-20-1</t>
  </si>
  <si>
    <t>ES(A)-40, 8 шт.</t>
  </si>
  <si>
    <t>ESIP-20-H</t>
  </si>
  <si>
    <t>1 кВт  220В</t>
  </si>
  <si>
    <t>Солар48 1-20-2,2</t>
  </si>
  <si>
    <t>ES(A)-40, 24 шт.</t>
  </si>
  <si>
    <t>ESIP602-30-II</t>
  </si>
  <si>
    <t>2,1 кВт  220В</t>
  </si>
  <si>
    <t>Солар48 2-40-3</t>
  </si>
  <si>
    <t>ES(A)-40, 48 шт.</t>
  </si>
  <si>
    <t>ESIP602-50-II</t>
  </si>
  <si>
    <t>3 кВт  220В</t>
  </si>
  <si>
    <t>Солар48 4-80-Д3</t>
  </si>
  <si>
    <t>ES(A)-40, 100 шт.</t>
  </si>
  <si>
    <t>ESIP603-100</t>
  </si>
  <si>
    <t>Системы автономного и резервного энергообеспечения на основе ветрогенераторов EuroWind и солнечных модулей EuroSolar</t>
  </si>
  <si>
    <t>Комплектация
Генератор / мачта / солнечные модули / АКБ / инвертор</t>
  </si>
  <si>
    <t>Гибрид 05-008-20-1</t>
  </si>
  <si>
    <t>130*</t>
  </si>
  <si>
    <t>Eurowind 500  /  с раст. 6м  /  ES(A)-40, 2 шт.  /  200Ач, 2 шт.  /  1 кВт 220В</t>
  </si>
  <si>
    <t>Гибрид 05-016-40-1.4</t>
  </si>
  <si>
    <t>150*</t>
  </si>
  <si>
    <t>Eurowind 500  /  с раст. 6м  /  ES(A)-40, 4 шт.  /  200Ач, 4 шт.  /  1.4 кВт 220В</t>
  </si>
  <si>
    <t>Гибрид 1-016-20-2</t>
  </si>
  <si>
    <t>190*</t>
  </si>
  <si>
    <t>Eurowind 1  /  с раст. 6м  /  ES(A)-40, 4 шт.  /  200Ач, 4 шт.  /  2.1 кВт 220В</t>
  </si>
  <si>
    <t>Гибрид 1-032-20-2</t>
  </si>
  <si>
    <t>250*</t>
  </si>
  <si>
    <t>Eurowind 1  /  с раст. 9м  /  ES(A)-40, 8 шт.  /  200Ач, 4 шт.  /  2.1 кВт 220В</t>
  </si>
  <si>
    <t>Гибрид Ф 1-05-40-3</t>
  </si>
  <si>
    <t>420*</t>
  </si>
  <si>
    <t>Eurowind 1  /  ферма 17м  /  ES(A)-40, 12 шт.  /  200Ач, 8 шт.  /  3.5 кВт 220В</t>
  </si>
  <si>
    <t>Системы повышения мощности и резервного энергообеспечения на основе источников бесперебойного питания EuroUPS</t>
  </si>
  <si>
    <t>UPS</t>
  </si>
  <si>
    <t>Аккумуляторные батареи</t>
  </si>
  <si>
    <t>Резерв12 20-03</t>
  </si>
  <si>
    <t>-</t>
  </si>
  <si>
    <t>0,3</t>
  </si>
  <si>
    <t>300 Вт,  220В</t>
  </si>
  <si>
    <t>200Ач,  1 шт.</t>
  </si>
  <si>
    <t>Резерв24 20-1</t>
  </si>
  <si>
    <t>1 кВт,  220В</t>
  </si>
  <si>
    <t>200Ач,  4 шт.</t>
  </si>
  <si>
    <t>Резерв48 40-2</t>
  </si>
  <si>
    <t>2.1 кВт,  220В</t>
  </si>
  <si>
    <t>200Ач,  8 шт.</t>
  </si>
  <si>
    <t>Резерв240 20-4,2</t>
  </si>
  <si>
    <t>4.2 кВт,  220В</t>
  </si>
  <si>
    <t>200Ач,  20 шт.</t>
  </si>
  <si>
    <t>Резерв240 40-10</t>
  </si>
  <si>
    <t>10.5 кВт,  220В</t>
  </si>
  <si>
    <t>200Ач,  40 шт.</t>
  </si>
  <si>
    <t>Резерв360 40-15</t>
  </si>
  <si>
    <t>15 кВт,  380В</t>
  </si>
  <si>
    <t>200Ач,  60 шт.</t>
  </si>
  <si>
    <t>Резерв380 60-24</t>
  </si>
  <si>
    <t>24 кВт,  380В</t>
  </si>
  <si>
    <t>200Ач,  90 шт.</t>
  </si>
  <si>
    <t>Автоматический переключатель источника питания (АВР)</t>
  </si>
  <si>
    <t xml:space="preserve">  -   300 USD</t>
  </si>
  <si>
    <t>Профессиональная станция для сбора данных о ветре</t>
  </si>
  <si>
    <t xml:space="preserve">  -   700 USD</t>
  </si>
  <si>
    <t>Индивидуальный замер скорости и направления ветра</t>
  </si>
  <si>
    <t xml:space="preserve">  -   200 USD в месяц   (при покупке ветрогенератора замер бесплатный)</t>
  </si>
  <si>
    <t>Шеф-монтаж</t>
  </si>
  <si>
    <t xml:space="preserve">  -   5% от стоимости оборудования</t>
  </si>
  <si>
    <t>Монтаж под ключ (без фундамента)</t>
  </si>
  <si>
    <t xml:space="preserve">  -   около 15% от стоимости оборудования</t>
  </si>
  <si>
    <t>Условия оплаты</t>
  </si>
  <si>
    <t xml:space="preserve">  -   предоплата</t>
  </si>
  <si>
    <t>Срок выполнения заказа</t>
  </si>
  <si>
    <t xml:space="preserve">  -   5 рабочих дней</t>
  </si>
  <si>
    <t>При отсутствии на складе</t>
  </si>
  <si>
    <t xml:space="preserve">  -   уточняйте</t>
  </si>
  <si>
    <t xml:space="preserve">Солнечные модули </t>
  </si>
  <si>
    <t>Размеры и технические характеристики панелей могут изменяться в зависимости от требований заказчика.</t>
  </si>
  <si>
    <t>Модель</t>
  </si>
  <si>
    <t>Мощность
(Вт)</t>
  </si>
  <si>
    <t>Напряжение
(В)</t>
  </si>
  <si>
    <t>Сила тока
(А)</t>
  </si>
  <si>
    <t>Максимальное
напряжение
(В)</t>
  </si>
  <si>
    <t>Максимальная
сила тока
(А)</t>
  </si>
  <si>
    <t>Размеры
(мм)</t>
  </si>
  <si>
    <t>Вес
(кг)</t>
  </si>
  <si>
    <t>Производство</t>
  </si>
  <si>
    <t>Аморфные солнечные модули</t>
  </si>
  <si>
    <t>ES(A)-10</t>
  </si>
  <si>
    <t>315х620х20</t>
  </si>
  <si>
    <t>КНР</t>
  </si>
  <si>
    <t>ES(A)-20</t>
  </si>
  <si>
    <t>620х620х20</t>
  </si>
  <si>
    <t>ES(A)-40</t>
  </si>
  <si>
    <t>645x1255x20</t>
  </si>
  <si>
    <t>Аморфные полупрозрачные солнечные модули</t>
  </si>
  <si>
    <t>ES(AT)-28</t>
  </si>
  <si>
    <t>1245х635х7</t>
  </si>
  <si>
    <t>Монокристаллические солнечные модули</t>
  </si>
  <si>
    <t>ES(M)-10</t>
  </si>
  <si>
    <t>396x289x23</t>
  </si>
  <si>
    <t>ES(M)-50</t>
  </si>
  <si>
    <t>835x540x30</t>
  </si>
  <si>
    <t>ES(M)-80</t>
  </si>
  <si>
    <t>1070x540x30</t>
  </si>
  <si>
    <t>ES(M)-100</t>
  </si>
  <si>
    <t>963x805x35</t>
  </si>
  <si>
    <t>ES(M)-150</t>
  </si>
  <si>
    <t>1344x808x35</t>
  </si>
  <si>
    <t>ES(M)-200</t>
  </si>
  <si>
    <t>1702x945x45</t>
  </si>
  <si>
    <t>ES(M)-240</t>
  </si>
  <si>
    <t>1580x1080x45</t>
  </si>
  <si>
    <t>Фотогальваническая черепица</t>
  </si>
  <si>
    <t>TEGOSOLAR</t>
  </si>
  <si>
    <t>2878х445х8</t>
  </si>
  <si>
    <t>11.5 кг/м2</t>
  </si>
  <si>
    <t>Италия</t>
  </si>
  <si>
    <t>Цена  (EURO)</t>
  </si>
  <si>
    <t>Солнечные модули KVAZAR (Украина)</t>
  </si>
  <si>
    <t>1585x805x34</t>
  </si>
  <si>
    <t>Украина</t>
  </si>
  <si>
    <t>KV 160W/24V</t>
  </si>
  <si>
    <t>KV 175W/24V</t>
  </si>
  <si>
    <t>KV 180W/24V</t>
  </si>
  <si>
    <t>KV 185W/24V</t>
  </si>
  <si>
    <t>1586x805x34</t>
  </si>
  <si>
    <t>KV 190W/24V</t>
  </si>
  <si>
    <t>KV 200 P</t>
  </si>
  <si>
    <t>1645x997x50</t>
  </si>
  <si>
    <t>Параметры даны при стандартных условиях: температура 25°С, освещённость 1000Вт/м2, спектр АМ1,5.</t>
  </si>
  <si>
    <t>Максимальное напряжение в одной цепи: 600В (аморфные), 1000В (монокристаллические)</t>
  </si>
  <si>
    <t>Рабочая температура: -40С - +85С</t>
  </si>
  <si>
    <t>Срок службы: не менее 80% начальных параметров после 20 лет использования</t>
  </si>
  <si>
    <t xml:space="preserve">Контроллеры  </t>
  </si>
  <si>
    <t>Солнечные контроллеры с логическим зарядом</t>
  </si>
  <si>
    <t>Порты</t>
  </si>
  <si>
    <t>Охлаждение</t>
  </si>
  <si>
    <t>Балластное сопротивление</t>
  </si>
  <si>
    <t>12В</t>
  </si>
  <si>
    <t>st12m-2r</t>
  </si>
  <si>
    <t>Пасивное</t>
  </si>
  <si>
    <t>12 / 24</t>
  </si>
  <si>
    <t>st12b-2r</t>
  </si>
  <si>
    <t>st12b-3r</t>
  </si>
  <si>
    <t>24В</t>
  </si>
  <si>
    <t>st24m-2r</t>
  </si>
  <si>
    <t>st24b-2r</t>
  </si>
  <si>
    <t>st24b-3r</t>
  </si>
  <si>
    <t>48В</t>
  </si>
  <si>
    <t>st48m-2r</t>
  </si>
  <si>
    <t>st48b-2r</t>
  </si>
  <si>
    <t>st48b-3r</t>
  </si>
  <si>
    <t>96В</t>
  </si>
  <si>
    <t>st96m-2r</t>
  </si>
  <si>
    <t>st96m-2rb</t>
  </si>
  <si>
    <t>Бойлер</t>
  </si>
  <si>
    <t>st96b-2r</t>
  </si>
  <si>
    <t>st96b-2rb</t>
  </si>
  <si>
    <t>st96b-3r</t>
  </si>
  <si>
    <t>st96b-3rb</t>
  </si>
  <si>
    <t>st96b-3rb*2</t>
  </si>
  <si>
    <t>Бойлер*2</t>
  </si>
  <si>
    <t>120В</t>
  </si>
  <si>
    <t>st120m-2r</t>
  </si>
  <si>
    <t>st120m-2rb</t>
  </si>
  <si>
    <t>st120b-2r</t>
  </si>
  <si>
    <t>st120b-2rb</t>
  </si>
  <si>
    <t>st120b-3r</t>
  </si>
  <si>
    <t>st120b-3rb</t>
  </si>
  <si>
    <t>st120b-3rb*2</t>
  </si>
  <si>
    <t>Гибридные контроллеры</t>
  </si>
  <si>
    <t>ST24BSW-2R</t>
  </si>
  <si>
    <t>20(s)/30(w)</t>
  </si>
  <si>
    <t>тен</t>
  </si>
  <si>
    <t>ST48BSW-2R</t>
  </si>
  <si>
    <t>ST96BSW-2R</t>
  </si>
  <si>
    <t>Ветровые генераторы</t>
  </si>
  <si>
    <t>Горизонтальные ветрогенераторы</t>
  </si>
  <si>
    <t>Модель
генератора</t>
  </si>
  <si>
    <t>Номинальная
мощность
(Вт/ч)</t>
  </si>
  <si>
    <t>Максимальная
мощность
(Вт/ч)</t>
  </si>
  <si>
    <t>Стартовая
скорость ветра (м/с)</t>
  </si>
  <si>
    <t>Начальная рабочая
скорость ветра (м/с)</t>
  </si>
  <si>
    <t>Номинальная
скорость ветра (м/с)</t>
  </si>
  <si>
    <t>Номинальное
напряжение
генератора (В)</t>
  </si>
  <si>
    <t>Диаметр
ротора
(м)</t>
  </si>
  <si>
    <t>К-во
лопастей
(шт)</t>
  </si>
  <si>
    <t xml:space="preserve">Длина/
высота
лопасти
(м) </t>
  </si>
  <si>
    <t>EuroWind 300M</t>
  </si>
  <si>
    <t>EuroWind 500</t>
  </si>
  <si>
    <t>EuroWind 600</t>
  </si>
  <si>
    <t>EuroWind 1</t>
  </si>
  <si>
    <t>EuroWind 2</t>
  </si>
  <si>
    <t>96 / 120</t>
  </si>
  <si>
    <t>EuroWind 5</t>
  </si>
  <si>
    <t>EuroWind 10</t>
  </si>
  <si>
    <t>EuroWind 20</t>
  </si>
  <si>
    <t>EuroWind 30</t>
  </si>
  <si>
    <t>EuroWind 50</t>
  </si>
  <si>
    <t>EuroWind 100</t>
  </si>
  <si>
    <t>Вертикальные ветрогенераторы</t>
  </si>
  <si>
    <t>EuroWind VS-0001*</t>
  </si>
  <si>
    <t>Все генераторы включают в себя комплект лопастей, фланец, контроллер, балластное сопротивление, а также хвост, датчики ветра и поворотные механизмы (если предусмотрены).</t>
  </si>
  <si>
    <t>Мачта, аккумуляторные батареи, инверторы подбираются отдельно.</t>
  </si>
  <si>
    <t>Серия ветрогенераторов EuroWind собрана на промышленных предприятиях Китая.</t>
  </si>
  <si>
    <t>*  -  демонстрационный ветрогенератор для использования в качестве рекламы.</t>
  </si>
  <si>
    <t>Европейские горизонтальные ветрогенераторы</t>
  </si>
  <si>
    <t>Step V2 (Австрия)</t>
  </si>
  <si>
    <t>Landmark 250 (Германия)</t>
  </si>
  <si>
    <t>12/24/48</t>
  </si>
  <si>
    <t>Landmark 600 (Германия)</t>
  </si>
  <si>
    <t>Landmark 1500 (Германия)</t>
  </si>
  <si>
    <t>24/48</t>
  </si>
  <si>
    <t>Landmark 3000 (Германия)</t>
  </si>
  <si>
    <t>48/120</t>
  </si>
  <si>
    <t>Landmark 6000 (Германия)</t>
  </si>
  <si>
    <t>Passaat (Нидерланды)</t>
  </si>
  <si>
    <t>Montana (Нидерланды)</t>
  </si>
  <si>
    <t>48/120/240</t>
  </si>
  <si>
    <t>Alize (Нидерланды)</t>
  </si>
  <si>
    <t>120/240</t>
  </si>
  <si>
    <t>Горизонтальные ветрогенераторы украинского производства</t>
  </si>
  <si>
    <t>Flamingo 0,8</t>
  </si>
  <si>
    <t>24 / 48</t>
  </si>
  <si>
    <t>Flamingo 1,6</t>
  </si>
  <si>
    <t>Сетевые ветрогенераторы (для продажи электроэнергии по "Зелёному тарифу")</t>
  </si>
  <si>
    <t>В комплект сетевых ветрогенераторов входит контроллер и сетевой инвертор.</t>
  </si>
  <si>
    <t>Составные части горизонтальных ветровых генераторов</t>
  </si>
  <si>
    <t>Составные</t>
  </si>
  <si>
    <t>генератор</t>
  </si>
  <si>
    <t>лопасти</t>
  </si>
  <si>
    <t>контроллер</t>
  </si>
  <si>
    <t>сопротивление</t>
  </si>
  <si>
    <t xml:space="preserve">Стандартные мачты </t>
  </si>
  <si>
    <t>Изготавливаем мачты любой высоты под заказ.</t>
  </si>
  <si>
    <t>Совместима
с моделями генераторов</t>
  </si>
  <si>
    <t>Высота
(м)</t>
  </si>
  <si>
    <t>Тип</t>
  </si>
  <si>
    <t>Радиус
площадки
(м)</t>
  </si>
  <si>
    <r>
      <t>Необходимый
фундамент
(м</t>
    </r>
    <r>
      <rPr>
        <vertAlign val="superscript"/>
        <sz val="8"/>
        <color indexed="9"/>
        <rFont val="Verdana"/>
        <family val="2"/>
      </rPr>
      <t>3</t>
    </r>
    <r>
      <rPr>
        <sz val="8"/>
        <color indexed="9"/>
        <rFont val="Verdana"/>
        <family val="2"/>
      </rPr>
      <t>)</t>
    </r>
  </si>
  <si>
    <t>EuroWind 300М</t>
  </si>
  <si>
    <t>с растяжками</t>
  </si>
  <si>
    <t>EuroWind 2 / 96В</t>
  </si>
  <si>
    <t>EuroWind 2 / 120В</t>
  </si>
  <si>
    <t>EuroWind 500, 600, 1, 2</t>
  </si>
  <si>
    <t>коническая</t>
  </si>
  <si>
    <t>EuroWind 5, 10</t>
  </si>
  <si>
    <t>EuroWind 10, 20, 30</t>
  </si>
  <si>
    <t>EuroWind 300M, 500, 600, 1, 2</t>
  </si>
  <si>
    <t>ферма</t>
  </si>
  <si>
    <t xml:space="preserve">Стандартные инверторы типа OFF-GRID (для использования с аккумуляторными батареями) </t>
  </si>
  <si>
    <t>Номинальная
мощность
(Вт)</t>
  </si>
  <si>
    <t>Пиковая
мощность
(Вт)</t>
  </si>
  <si>
    <t>Тип
синусоиды</t>
  </si>
  <si>
    <t>Входящее
напряжение
(В)</t>
  </si>
  <si>
    <t>Выходящее
напряжение
(В)</t>
  </si>
  <si>
    <t>Заряд
от сети</t>
  </si>
  <si>
    <t>Santec ENBM300W</t>
  </si>
  <si>
    <t>чист.</t>
  </si>
  <si>
    <t>да</t>
  </si>
  <si>
    <t>Santec ENBM500W</t>
  </si>
  <si>
    <t>TAST 600</t>
  </si>
  <si>
    <t>модиф.</t>
  </si>
  <si>
    <t>ФОРТ МИНИ</t>
  </si>
  <si>
    <t>ФОРТ 900</t>
  </si>
  <si>
    <t>ФОРТ Баркас G1</t>
  </si>
  <si>
    <t>ФОРТ Баркас G2</t>
  </si>
  <si>
    <t>IR1000-12</t>
  </si>
  <si>
    <t>IR2000-12</t>
  </si>
  <si>
    <t>Merton 500VA</t>
  </si>
  <si>
    <t>нет</t>
  </si>
  <si>
    <t>Santec ENBW600W</t>
  </si>
  <si>
    <t>Santec ENBW1KW</t>
  </si>
  <si>
    <t>Santec ENBW1.4KW</t>
  </si>
  <si>
    <t>ФОРТ F20</t>
  </si>
  <si>
    <t>ФОРТ F30</t>
  </si>
  <si>
    <t>ФОРТ F45</t>
  </si>
  <si>
    <t>IR1000-24</t>
  </si>
  <si>
    <t>IR2000-24</t>
  </si>
  <si>
    <t>IR3000-24</t>
  </si>
  <si>
    <t>IR4000-24</t>
  </si>
  <si>
    <t>Santec ENBT1.4KW</t>
  </si>
  <si>
    <t>Santec ENBT2.1KW</t>
  </si>
  <si>
    <t>Santec ENBT3.5KW</t>
  </si>
  <si>
    <t>Santec ENBT4KW</t>
  </si>
  <si>
    <t>ФОРТ F25</t>
  </si>
  <si>
    <t>ФОРТ F42</t>
  </si>
  <si>
    <t>ФОРТ F55</t>
  </si>
  <si>
    <t>IR3000-48</t>
  </si>
  <si>
    <t>IR4000-48</t>
  </si>
  <si>
    <t>IR5000-48</t>
  </si>
  <si>
    <t>IR6000-48</t>
  </si>
  <si>
    <t>Santec EC2KS</t>
  </si>
  <si>
    <t>Santec EC3KS</t>
  </si>
  <si>
    <t>Santec ENB5KW</t>
  </si>
  <si>
    <t>Santec ENB7KW</t>
  </si>
  <si>
    <t>*  -  низкая степень защиты от перегрузов</t>
  </si>
  <si>
    <t>Стандартные инверторы типа OFF-GRID (для использования с аккумуляторными батареями)</t>
  </si>
  <si>
    <t>Merton 2KVA</t>
  </si>
  <si>
    <t>NW 3KW 120V</t>
  </si>
  <si>
    <t>BRES RX 6000**</t>
  </si>
  <si>
    <t>240В</t>
  </si>
  <si>
    <t>Santec EC6KS</t>
  </si>
  <si>
    <t>Santec EC10KS</t>
  </si>
  <si>
    <t>Santec E3C15KS</t>
  </si>
  <si>
    <t>Santec E3C20KS</t>
  </si>
  <si>
    <t>Merton 5KVA</t>
  </si>
  <si>
    <t>4000 (1333*3)</t>
  </si>
  <si>
    <t>Merton 10KVA</t>
  </si>
  <si>
    <t>8000 (2666*3)</t>
  </si>
  <si>
    <t>ESWIT 150-240</t>
  </si>
  <si>
    <t>15000 (5000*3)</t>
  </si>
  <si>
    <t>ESWI 200-240</t>
  </si>
  <si>
    <t>20000 (6666*3)</t>
  </si>
  <si>
    <t>ESWIT 300-240</t>
  </si>
  <si>
    <t>30000 (10000*3)</t>
  </si>
  <si>
    <t>360В</t>
  </si>
  <si>
    <t>ESWIT 100-360</t>
  </si>
  <si>
    <t>10000 (3333*3)</t>
  </si>
  <si>
    <t>ESWIT 150-360</t>
  </si>
  <si>
    <t>ESWIT 300-360</t>
  </si>
  <si>
    <t>10000 (10000*3)</t>
  </si>
  <si>
    <t>Santec EMD-C10K3/1L</t>
  </si>
  <si>
    <t>Santec EMD-C15K3/1L</t>
  </si>
  <si>
    <t>Santec EMD-C20K3/1L</t>
  </si>
  <si>
    <t>Santec EMD-C30K3/1L</t>
  </si>
  <si>
    <t>Santec EMD-C40K3/1L</t>
  </si>
  <si>
    <t>380В</t>
  </si>
  <si>
    <t>Dalian 50KVA 380V</t>
  </si>
  <si>
    <t>50000 (16666*3)</t>
  </si>
  <si>
    <t>Santec EMD-C10K3/3L</t>
  </si>
  <si>
    <t>220 / 380</t>
  </si>
  <si>
    <t>Santec EMD-C15K3/3L</t>
  </si>
  <si>
    <t>12000 (4000*3)</t>
  </si>
  <si>
    <t>Santec EMD-C20K3/3L</t>
  </si>
  <si>
    <t>16000 (5333*3)</t>
  </si>
  <si>
    <t>Santec EMD-C30K3/3L</t>
  </si>
  <si>
    <t>24000 (8000*3)</t>
  </si>
  <si>
    <t>Santec EMD-C40K3/3L</t>
  </si>
  <si>
    <t>32000 (10666*3)</t>
  </si>
  <si>
    <t>Santec EMD-C50K3/3L</t>
  </si>
  <si>
    <t>40000 (13333*3)</t>
  </si>
  <si>
    <t>Santec EMD-C60K3/3L</t>
  </si>
  <si>
    <t>48000 (16000*3)</t>
  </si>
  <si>
    <t>Santec EMD-C80K3/3L</t>
  </si>
  <si>
    <t>64000 (21333*3)</t>
  </si>
  <si>
    <t>Santec EMD-C100K3/3L</t>
  </si>
  <si>
    <t>80000 (26666*3)</t>
  </si>
  <si>
    <t>Santec EMD-C120K3/3L</t>
  </si>
  <si>
    <t>96000 (32000*3)</t>
  </si>
  <si>
    <t>Santec EMD-C150K3/3L</t>
  </si>
  <si>
    <t>120000 (40000*3)</t>
  </si>
  <si>
    <t>Santec EMD-C200K3/3L</t>
  </si>
  <si>
    <t>160000 (53333*3)</t>
  </si>
  <si>
    <t>480В</t>
  </si>
  <si>
    <t>Dalian 100KVA 380V</t>
  </si>
  <si>
    <t>100000 (33333*3)</t>
  </si>
  <si>
    <t>**  -  ON-LINE ИБП с двойным преобразованием и повышенной защитой электрооборудования от любых неполадок</t>
  </si>
  <si>
    <t xml:space="preserve">Источники бесперебойного питания (ИБП) для использования с аккумуляторными батареями </t>
  </si>
  <si>
    <t>Аккумуляторные батареи в комплект не входят.</t>
  </si>
  <si>
    <t>Пиковая
нагрузка
(Вт)</t>
  </si>
  <si>
    <t>Тип синусоиды</t>
  </si>
  <si>
    <t>Напряжение
аккум.
батареи (В)</t>
  </si>
  <si>
    <t>Входящее - выходящее напряжение (В)</t>
  </si>
  <si>
    <t>Ток заряда
батарей (А)</t>
  </si>
  <si>
    <t>Входное
напряжение
без перехода
на АКБ  (В)</t>
  </si>
  <si>
    <t>Пр-во</t>
  </si>
  <si>
    <t>220В</t>
  </si>
  <si>
    <t>OFF-Line</t>
  </si>
  <si>
    <t>220 - 220</t>
  </si>
  <si>
    <t>175-252</t>
  </si>
  <si>
    <t>ON-Line</t>
  </si>
  <si>
    <t>176-276</t>
  </si>
  <si>
    <t>380 - 220</t>
  </si>
  <si>
    <t>304-478</t>
  </si>
  <si>
    <t>Santec IR1000-24</t>
  </si>
  <si>
    <t>Santec IR2000-24</t>
  </si>
  <si>
    <t>Santec IR3000-24</t>
  </si>
  <si>
    <t>Santec IR4000-24</t>
  </si>
  <si>
    <t>176-277</t>
  </si>
  <si>
    <t>Santec IR3000-48</t>
  </si>
  <si>
    <t>176-278</t>
  </si>
  <si>
    <t>Santec IR4000-48</t>
  </si>
  <si>
    <t>176-279</t>
  </si>
  <si>
    <t>Santec IR5000-48</t>
  </si>
  <si>
    <t>176-280</t>
  </si>
  <si>
    <t>Santec IR6000-48</t>
  </si>
  <si>
    <t>176-281</t>
  </si>
  <si>
    <t>380 - 380</t>
  </si>
  <si>
    <t>Емкость
(Ач)</t>
  </si>
  <si>
    <t>Размеры Д/Ш/В
(мм)</t>
  </si>
  <si>
    <t>Срок службы (лет)</t>
  </si>
  <si>
    <t>Торнадо 100</t>
  </si>
  <si>
    <t>Lead-Acid</t>
  </si>
  <si>
    <t>352*216*205</t>
  </si>
  <si>
    <t>4-6</t>
  </si>
  <si>
    <t>Торнадо 200</t>
  </si>
  <si>
    <t>512*216*205</t>
  </si>
  <si>
    <t>Santec 12-40</t>
  </si>
  <si>
    <t>AGM</t>
  </si>
  <si>
    <t>197*166*174</t>
  </si>
  <si>
    <t>6-8</t>
  </si>
  <si>
    <t>Santec 12-100</t>
  </si>
  <si>
    <t>331*174*240</t>
  </si>
  <si>
    <t>Santec 12-150</t>
  </si>
  <si>
    <t>426*207*242</t>
  </si>
  <si>
    <t>Santec 12-200</t>
  </si>
  <si>
    <t>522*240*244</t>
  </si>
  <si>
    <t>AGM - Необслуживаемые герметизированные аккумуляторы со связанным электролитом</t>
  </si>
  <si>
    <t>Технология герметизации AGM (электролит, абсорбированный в микропористый сепаратор)</t>
  </si>
  <si>
    <t>Срок службы в буферном режиме: 10 лет (при 20ºС)</t>
  </si>
  <si>
    <t>Срок службы в циклическом режиме: более 1000 циклов при 30% глубине разряда</t>
  </si>
  <si>
    <t>Низкий саморазряд</t>
  </si>
  <si>
    <t>Не требуется обслуживание и долив воды в течение всего срока службы</t>
  </si>
  <si>
    <t>Отсутствует газовыделение, возможна эксплуатация в закрытых помещениях с персоналом</t>
  </si>
  <si>
    <t>Герметизированный корпус, исключены утечки электролита</t>
  </si>
  <si>
    <t>Возможна эксплуатация в любом положении (кроме вверх дном)</t>
  </si>
  <si>
    <t>Срок хранения без подзаряда 6 месяцев при 20ºС</t>
  </si>
  <si>
    <t>Нет ограничений на перевозку любым транспортом</t>
  </si>
  <si>
    <t>Зарядное напряжение в буферном режиме 2.30 В/элемент</t>
  </si>
  <si>
    <t>Lead-Acid - свинцово-кислотные обслуживаемые аккумуляторы</t>
  </si>
  <si>
    <t>Аккумуляторы требуют обслуживания (проверка уровня электролита, доливка воды)</t>
  </si>
  <si>
    <t>Необходимо устанавливать в отдельном помещении с вентиляцией</t>
  </si>
  <si>
    <t>Можно устанавливать только вертикально</t>
  </si>
  <si>
    <t>Низкая стоимость</t>
  </si>
  <si>
    <t xml:space="preserve">Электромобили </t>
  </si>
  <si>
    <t>LE-1</t>
  </si>
  <si>
    <t>CF-5</t>
  </si>
  <si>
    <t>WG-5</t>
  </si>
  <si>
    <t>LE-5</t>
  </si>
  <si>
    <t>Общая информация об электромобиле</t>
  </si>
  <si>
    <t>хэтчбек</t>
  </si>
  <si>
    <t>Кол-во дверей</t>
  </si>
  <si>
    <t>Кол-во мест</t>
  </si>
  <si>
    <t>материал</t>
  </si>
  <si>
    <t>стекловолокно</t>
  </si>
  <si>
    <t>металл</t>
  </si>
  <si>
    <t>Габаритные размеры, мм</t>
  </si>
  <si>
    <t>Длина</t>
  </si>
  <si>
    <t>Ширина</t>
  </si>
  <si>
    <t>Высота</t>
  </si>
  <si>
    <t>Колесная база</t>
  </si>
  <si>
    <t>Колея, перед/зад</t>
  </si>
  <si>
    <t>1300/1322</t>
  </si>
  <si>
    <t>1230/1230</t>
  </si>
  <si>
    <t>1385/1365</t>
  </si>
  <si>
    <t>1360/1355</t>
  </si>
  <si>
    <t>Радиус разворота, м</t>
  </si>
  <si>
    <t>Типоразмер шин</t>
  </si>
  <si>
    <t>155/65R13</t>
  </si>
  <si>
    <t>145/70 R12</t>
  </si>
  <si>
    <t>165/70R14</t>
  </si>
  <si>
    <t>165/70 R13</t>
  </si>
  <si>
    <t>Клиренс</t>
  </si>
  <si>
    <t>Объем багажника</t>
  </si>
  <si>
    <t>Вес, кг</t>
  </si>
  <si>
    <t>Вес с батареями</t>
  </si>
  <si>
    <t>Вес без батарей</t>
  </si>
  <si>
    <t>Тип подвески, тормозная система</t>
  </si>
  <si>
    <t>Передняя подвеска</t>
  </si>
  <si>
    <t>MacPherson</t>
  </si>
  <si>
    <t>Задняя подвеска</t>
  </si>
  <si>
    <t>зависимая</t>
  </si>
  <si>
    <t>независимая</t>
  </si>
  <si>
    <t>прод.-рычаж.</t>
  </si>
  <si>
    <t>Тормоза пер/зад</t>
  </si>
  <si>
    <t>диск/бараб</t>
  </si>
  <si>
    <t>бараб/бараб</t>
  </si>
  <si>
    <t>Трансмиссия</t>
  </si>
  <si>
    <t>Привод</t>
  </si>
  <si>
    <t>передний</t>
  </si>
  <si>
    <t>задний</t>
  </si>
  <si>
    <t>Коробка передач</t>
  </si>
  <si>
    <t>автомат</t>
  </si>
  <si>
    <t>вариатор, CVT</t>
  </si>
  <si>
    <t>Усилитель руля</t>
  </si>
  <si>
    <t>электро</t>
  </si>
  <si>
    <t>Двигатель</t>
  </si>
  <si>
    <t>Тип двигателя</t>
  </si>
  <si>
    <t> 4 кВт, DC бесщеточный</t>
  </si>
  <si>
    <t>4 кВт, DC</t>
  </si>
  <si>
    <t>5,5 кВт, DC</t>
  </si>
  <si>
    <t>8,5 кВт, AC</t>
  </si>
  <si>
    <t>Рабочее напряжение, В</t>
  </si>
  <si>
    <t>Скорость номинальная</t>
  </si>
  <si>
    <t>45 км/ч</t>
  </si>
  <si>
    <t>50 км/ч</t>
  </si>
  <si>
    <t>80 км/ч</t>
  </si>
  <si>
    <t>Скорость пиковая</t>
  </si>
  <si>
    <t>60 км/ч</t>
  </si>
  <si>
    <t>110 км/ч</t>
  </si>
  <si>
    <t>Запас хода</t>
  </si>
  <si>
    <t>120 км</t>
  </si>
  <si>
    <t>200 км</t>
  </si>
  <si>
    <t>180 км</t>
  </si>
  <si>
    <t>160 км</t>
  </si>
  <si>
    <t>Макс. угол подъема</t>
  </si>
  <si>
    <t>30°</t>
  </si>
  <si>
    <t>20°</t>
  </si>
  <si>
    <t>25°</t>
  </si>
  <si>
    <t>Аккумуляторы</t>
  </si>
  <si>
    <t>Тип батарей</t>
  </si>
  <si>
    <t>12В, 140А</t>
  </si>
  <si>
    <t>12В, 130А</t>
  </si>
  <si>
    <t>12В, 160А</t>
  </si>
  <si>
    <t>12В, 100А</t>
  </si>
  <si>
    <t>Кол-во батарей</t>
  </si>
  <si>
    <t>Вид батарей</t>
  </si>
  <si>
    <t>гелевые</t>
  </si>
  <si>
    <t>свинц/кислот</t>
  </si>
  <si>
    <t>Время зарядки</t>
  </si>
  <si>
    <t>Оборудование автомобиля</t>
  </si>
  <si>
    <t>Центр. замок</t>
  </si>
  <si>
    <t>√</t>
  </si>
  <si>
    <t>Х</t>
  </si>
  <si>
    <t>ДУ пульт</t>
  </si>
  <si>
    <t>O</t>
  </si>
  <si>
    <t>О</t>
  </si>
  <si>
    <t>Сигнализация</t>
  </si>
  <si>
    <t>Детский замок</t>
  </si>
  <si>
    <t>Кондиционер</t>
  </si>
  <si>
    <t>Электростеклоподъемники</t>
  </si>
  <si>
    <t>Электропривод зеркал</t>
  </si>
  <si>
    <t>Обогреватель</t>
  </si>
  <si>
    <t>Противотуманные фары</t>
  </si>
  <si>
    <t>Легкосплавныедиски</t>
  </si>
  <si>
    <t>Аудиосистема</t>
  </si>
  <si>
    <t>Радио, 2 динамика.</t>
  </si>
  <si>
    <t>Радио, mp3, SD card reader, 2 динамика</t>
  </si>
  <si>
    <t>Радио+MP3</t>
  </si>
  <si>
    <t xml:space="preserve"> Радио, 4 динамика.</t>
  </si>
  <si>
    <t>Подушки безопасности</t>
  </si>
  <si>
    <t>ABS</t>
  </si>
  <si>
    <t>EPS</t>
  </si>
  <si>
    <t xml:space="preserve">Цена розничная </t>
  </si>
  <si>
    <t>Цена диллер</t>
  </si>
  <si>
    <t>входит в базовую комплетктацию</t>
  </si>
  <si>
    <t>не поддерживатеся</t>
  </si>
  <si>
    <t>опция</t>
  </si>
  <si>
    <t>Цены на опциональное оборудование*</t>
  </si>
  <si>
    <t>Легкосплавные
диски</t>
  </si>
  <si>
    <t>Подушки
безопасности</t>
  </si>
  <si>
    <t>* Скидка на опциональное оборудование не предоставляется</t>
  </si>
  <si>
    <t xml:space="preserve">СОЛНЕЧНЫЕ КОЛЛЕКТОРА </t>
  </si>
  <si>
    <t>Фото</t>
  </si>
  <si>
    <t>Модель SFCY ( система для ГВС + отопление).</t>
  </si>
  <si>
    <t>Комплектаци</t>
  </si>
  <si>
    <t>Спецификация трубки</t>
  </si>
  <si>
    <t xml:space="preserve">Количество секций </t>
  </si>
  <si>
    <t>Площад коллектора</t>
  </si>
  <si>
    <t>Емкость бака, л</t>
  </si>
  <si>
    <t>Розничная цена $</t>
  </si>
  <si>
    <t>Диллерская цена $</t>
  </si>
  <si>
    <t>SFCY-01-150-20</t>
  </si>
  <si>
    <t>SCM20-58/1800</t>
  </si>
  <si>
    <t>1 Pc</t>
  </si>
  <si>
    <t>2.57M²</t>
  </si>
  <si>
    <t>По запросу</t>
  </si>
  <si>
    <t>SFCY-01-200-20</t>
  </si>
  <si>
    <t>SFCY-01-200-24</t>
  </si>
  <si>
    <t>SCM12-58/1800</t>
  </si>
  <si>
    <t>2 Pc</t>
  </si>
  <si>
    <t>3.06M²</t>
  </si>
  <si>
    <t>SFCY-01-300-30</t>
  </si>
  <si>
    <t>SCM15-58/1800</t>
  </si>
  <si>
    <t>3.84 M²</t>
  </si>
  <si>
    <t>SFCY-01-300-36</t>
  </si>
  <si>
    <t>3 Pc</t>
  </si>
  <si>
    <t>4.59M²</t>
  </si>
  <si>
    <t>SFCY-01-300-40</t>
  </si>
  <si>
    <t>5.14M²</t>
  </si>
  <si>
    <t>SFCY-01-500-60</t>
  </si>
  <si>
    <t>7.71 M²</t>
  </si>
  <si>
    <t>Модель YHCY-01 (балконная одноконтурная система для ГВС).</t>
  </si>
  <si>
    <t>Емкость бака, л.</t>
  </si>
  <si>
    <t>YFCY-01-100-30</t>
  </si>
  <si>
    <t>SCM30-58/850H</t>
  </si>
  <si>
    <t>1.68M²</t>
  </si>
  <si>
    <t>YFCY-01-150-35</t>
  </si>
  <si>
    <t>SCM35-58/850H</t>
  </si>
  <si>
    <t>1.96M²</t>
  </si>
  <si>
    <t>Модель JS (включая расширительный бачек, контроллер SS, нагревательный тэн 1,5кВт, магниевый стержень)</t>
  </si>
  <si>
    <t>Тип покрытия вакуумной трубки</t>
  </si>
  <si>
    <t>Емкость системы, л.</t>
  </si>
  <si>
    <t>JS-10</t>
  </si>
  <si>
    <t>Усиленная опора</t>
  </si>
  <si>
    <t>Φ58mm*1800mm*10</t>
  </si>
  <si>
    <t>AlN/AlN-SS/Cu</t>
  </si>
  <si>
    <t>JS-15</t>
  </si>
  <si>
    <t>Φ58mm*1800mm*15</t>
  </si>
  <si>
    <t>JS-20</t>
  </si>
  <si>
    <t>Φ58mm*1800mm*20</t>
  </si>
  <si>
    <t>JS-24</t>
  </si>
  <si>
    <t>Φ58mm*1800mm*24</t>
  </si>
  <si>
    <t>ASD-T2-10</t>
  </si>
  <si>
    <t>ASD-T2-15</t>
  </si>
  <si>
    <t>ASD-T2-20</t>
  </si>
  <si>
    <t>ASD-T2-24</t>
  </si>
  <si>
    <t>ASD-T2-30</t>
  </si>
  <si>
    <t>Φ58mm*1800mm*30</t>
  </si>
  <si>
    <t>Модель DAC-E/DAC-EH</t>
  </si>
  <si>
    <t>DAC-240E</t>
  </si>
  <si>
    <t>Φ58mm*1900mm*24</t>
  </si>
  <si>
    <t>240L</t>
  </si>
  <si>
    <t>DAC-300E</t>
  </si>
  <si>
    <t>Φ58mm*1900mm*30</t>
  </si>
  <si>
    <t>300L</t>
  </si>
  <si>
    <t>DAC-360E</t>
  </si>
  <si>
    <t>Φ58mm*1900mm*36</t>
  </si>
  <si>
    <t>360L</t>
  </si>
  <si>
    <t>DAC-240EH</t>
  </si>
  <si>
    <t>Heat pipe (AlN/AlN-SS/Cu)</t>
  </si>
  <si>
    <t>DAC-300EH</t>
  </si>
  <si>
    <t>DAC-360EH</t>
  </si>
  <si>
    <t>Φ58mm*1800mm*36</t>
  </si>
  <si>
    <t>Вакуумный солнечный коллектор без давления</t>
  </si>
  <si>
    <t>Тип вакуумной трубки</t>
  </si>
  <si>
    <t>Рекомендуемая емкость бака, л.</t>
  </si>
  <si>
    <t>JS-SW-25</t>
  </si>
  <si>
    <t>элементы крепления на наклонную крышу</t>
  </si>
  <si>
    <t>Φ58mm*1800mm*25</t>
  </si>
  <si>
    <t>JS-DW-50</t>
  </si>
  <si>
    <t>Φ58mm*1800mm*50</t>
  </si>
  <si>
    <t>Вакуумный солнечный коллектор</t>
  </si>
  <si>
    <t>SCM30-58/850</t>
  </si>
  <si>
    <t>аллюм. эл. крепл. на плоск. крышу, аллюм. рама</t>
  </si>
  <si>
    <t>Φ58mm*850mm*30  Φ конденс. 14mm</t>
  </si>
  <si>
    <t>Heat pipe         (AlN/AlN-SS/Cu)</t>
  </si>
  <si>
    <t>1.75M²</t>
  </si>
  <si>
    <t>95-130</t>
  </si>
  <si>
    <t>SCM12-58/1800-01</t>
  </si>
  <si>
    <t>Φ58mm*1800mm*12  Φ конденс. 14mm</t>
  </si>
  <si>
    <t>1.55M²</t>
  </si>
  <si>
    <t xml:space="preserve">85-120 </t>
  </si>
  <si>
    <t>SCM15-58/1800-01</t>
  </si>
  <si>
    <t>Φ58mm*1800mm*15 Φ конденс. 14mm</t>
  </si>
  <si>
    <t>1.95M²</t>
  </si>
  <si>
    <t xml:space="preserve">105-150 </t>
  </si>
  <si>
    <t>SCM20-58/1800-01</t>
  </si>
  <si>
    <t>Φ58mm*1800mm*20 Φ конденс. 14mm</t>
  </si>
  <si>
    <t>2.60M²</t>
  </si>
  <si>
    <t xml:space="preserve">140-200 </t>
  </si>
  <si>
    <t>SCM30-58/1800-01</t>
  </si>
  <si>
    <t>Φ58mm*1800mm*30 Φ конденс. 14mm</t>
  </si>
  <si>
    <t>3.90M²</t>
  </si>
  <si>
    <t xml:space="preserve">250-350 </t>
  </si>
  <si>
    <t>SCM20-58/1800-02</t>
  </si>
  <si>
    <t>SCM30-58/1800-02</t>
  </si>
  <si>
    <t>WCD-LH3-58/1800-A15</t>
  </si>
  <si>
    <t>Φ58mm*1800mm*15 Φ конденс. 24mm</t>
  </si>
  <si>
    <t>WCD-LH3-58/1800-A20</t>
  </si>
  <si>
    <t>Φ58mm*1800mm*20 Φ конденс. 24mm</t>
  </si>
  <si>
    <t>WCD-LH3-58/1800-A24</t>
  </si>
  <si>
    <t>Φ58mm*1800mm*24 Φ конденс. 24mm</t>
  </si>
  <si>
    <t>WCD-LH3-58/1800-A30</t>
  </si>
  <si>
    <t>Φ58mm*1800mm*30 Φ конденс. 24mm</t>
  </si>
  <si>
    <t>WCD-LH2-58/1800-A15</t>
  </si>
  <si>
    <t>WCD-LH2-58/1800-A20</t>
  </si>
  <si>
    <t>WCD-LH2-58/1800-A24</t>
  </si>
  <si>
    <t>Φ58mm*1800mm*24 Φ конденс. 14mm</t>
  </si>
  <si>
    <t>220-280</t>
  </si>
  <si>
    <t>WCD-LH2-58/1800-A30</t>
  </si>
  <si>
    <t>WCD-AA-58/1800-A15</t>
  </si>
  <si>
    <t>WCD-AA-58/1800-A20</t>
  </si>
  <si>
    <t>WCD-AA-58/1800-A24</t>
  </si>
  <si>
    <t>WCD-AA-58/1800-A30</t>
  </si>
  <si>
    <t>WCD-CF-70/1900-A10</t>
  </si>
  <si>
    <t>нерж. эл. крепл. на плоск. крышу, нерж. рама</t>
  </si>
  <si>
    <t>Φ70mm*1900mm*10 Φ конденс. 24mm</t>
  </si>
  <si>
    <t>Super Heat pipe         (AlN/AlN-SS/Cu)</t>
  </si>
  <si>
    <t>WCD-CF-70/1900-A15</t>
  </si>
  <si>
    <t>Φ70mm*1900mm*15 Φ конденс. 24mm</t>
  </si>
  <si>
    <t>WCD-CF-70/1900-A20</t>
  </si>
  <si>
    <t>Φ70mm*1900mm*20 Φ конденс. 24mm</t>
  </si>
  <si>
    <t>Demo-WCD-LH3</t>
  </si>
  <si>
    <t>Φ58mm*600*4                 Φ конденс. 24mm</t>
  </si>
  <si>
    <t>Demo-WCD-CF</t>
  </si>
  <si>
    <t>Φ70mm*600*4                 Φ конденс. 14mm</t>
  </si>
  <si>
    <t>WCD-Demo-1</t>
  </si>
  <si>
    <t>элементы крепления на плоскую крышу</t>
  </si>
  <si>
    <t>Φ58mm*600*4                 Φ конденс. 14mm</t>
  </si>
  <si>
    <t>WCD-Demo-2</t>
  </si>
  <si>
    <t>Плоский солнечный коллектор</t>
  </si>
  <si>
    <t>Спецификация</t>
  </si>
  <si>
    <t>Тип покрытия</t>
  </si>
  <si>
    <t>AFL-AL</t>
  </si>
  <si>
    <t>аллюминиевая рама</t>
  </si>
  <si>
    <t>2.00M²</t>
  </si>
  <si>
    <t>Комплектующие</t>
  </si>
  <si>
    <t>Наименование</t>
  </si>
  <si>
    <t>Обозначение</t>
  </si>
  <si>
    <t>Описание</t>
  </si>
  <si>
    <t xml:space="preserve">Трубка вакуумная </t>
  </si>
  <si>
    <t>Φ58mm*1800mm</t>
  </si>
  <si>
    <t>(AlN/AlN-SS/Cu)</t>
  </si>
  <si>
    <t>Трубка вакуумная с теплообменником</t>
  </si>
  <si>
    <t>Бак накопитель 100л.</t>
  </si>
  <si>
    <t>Встроенный ТЭН</t>
  </si>
  <si>
    <t>SF-1-100</t>
  </si>
  <si>
    <t>100л. 1 змеевик</t>
  </si>
  <si>
    <t>Бак накопитель 150л.</t>
  </si>
  <si>
    <t>WT-150L</t>
  </si>
  <si>
    <t>150л. 1 змеевик</t>
  </si>
  <si>
    <t>Бак накопитель 200л.</t>
  </si>
  <si>
    <t>SF-1-200</t>
  </si>
  <si>
    <t>200л. 1 змеевик</t>
  </si>
  <si>
    <t>Бак накопитель 300л.</t>
  </si>
  <si>
    <t>SF-2-300</t>
  </si>
  <si>
    <t>300л. 2 змеевик</t>
  </si>
  <si>
    <t>Контроллер SR868C8</t>
  </si>
  <si>
    <t>Для одноконтурной системы</t>
  </si>
  <si>
    <t>Контроллер SR609</t>
  </si>
  <si>
    <t>Для термосифонных систем</t>
  </si>
  <si>
    <t>Контроллер SR728</t>
  </si>
  <si>
    <t>Для двухконтурной системы</t>
  </si>
  <si>
    <t>Контроллер SS</t>
  </si>
  <si>
    <t>ТЭН</t>
  </si>
  <si>
    <t>1500W</t>
  </si>
  <si>
    <t>Магниевый стержень</t>
  </si>
  <si>
    <t>Расширительный бачек</t>
  </si>
  <si>
    <t>5л.</t>
  </si>
  <si>
    <t>Насосная станция Willo (SP-106)</t>
  </si>
  <si>
    <t>насос Willo RS15/6, индикатор протока 4-12 л/мин, обратный клапан, заправочный кран, Предохранительный кран на 6 атм, манометр. Контролер SR868C8</t>
  </si>
  <si>
    <t>Насос Willo + контроллер</t>
  </si>
  <si>
    <t>Насосная станция SP226</t>
  </si>
  <si>
    <t>насос Willo RS15/6, индикатор протока 4-12 л/мин, обратный клапан, заправочный кран, Предохранительный кран на 6 атм, манометр.</t>
  </si>
  <si>
    <t>Насосный блок Willo</t>
  </si>
  <si>
    <t xml:space="preserve"> насос Willo RS15/6, индикатор протока 4-12 л/мин, обратный клапан, заправочный кран, Предохранительный кран на 6 атм, манометр</t>
  </si>
  <si>
    <t>Для сплит-систем</t>
  </si>
  <si>
    <t>Бачек расширительный</t>
  </si>
  <si>
    <t xml:space="preserve"> 8л</t>
  </si>
  <si>
    <t xml:space="preserve">Фитинг SP 1001 1001G2212 </t>
  </si>
  <si>
    <t>22x1/2’’</t>
  </si>
  <si>
    <t xml:space="preserve">Фитинг SP 1001 1001G2234 </t>
  </si>
  <si>
    <t>22x3/4’’</t>
  </si>
  <si>
    <t xml:space="preserve">Фитинг SP 1002 1002G2222 </t>
  </si>
  <si>
    <t>22x22</t>
  </si>
  <si>
    <t>SP 1034 Mixer valve</t>
  </si>
  <si>
    <t xml:space="preserve"> 1/2’’x1/2’’</t>
  </si>
  <si>
    <t xml:space="preserve">SP 1034 Mixer valve </t>
  </si>
  <si>
    <t>3/4’’x3/4’’</t>
  </si>
  <si>
    <t xml:space="preserve">Резинка наружная </t>
  </si>
  <si>
    <t>для системы ST</t>
  </si>
  <si>
    <t xml:space="preserve">Резинка внутренняя </t>
  </si>
  <si>
    <t>для системы SCM</t>
  </si>
  <si>
    <t>Колпачок для поддержки трубок</t>
  </si>
  <si>
    <t xml:space="preserve">Колпачок для поддержки трубок </t>
  </si>
  <si>
    <t>Стабилизаторы</t>
  </si>
  <si>
    <t>Номинальная
мощность, кВт</t>
  </si>
  <si>
    <t>Min. вх. напряжение, В</t>
  </si>
  <si>
    <t>Мах. вх.
напряжение, В</t>
  </si>
  <si>
    <t>Выходное
напряжение, В</t>
  </si>
  <si>
    <t>Форма исх.
напряжения</t>
  </si>
  <si>
    <t>Тепловая
защита</t>
  </si>
  <si>
    <t>Защита от перегрузок</t>
  </si>
  <si>
    <t>Цена, грн.</t>
  </si>
  <si>
    <t>Для 
диллеров</t>
  </si>
  <si>
    <t>СН-300</t>
  </si>
  <si>
    <t>220±14</t>
  </si>
  <si>
    <t>Синус</t>
  </si>
  <si>
    <t>Есть</t>
  </si>
  <si>
    <t>СНX-300</t>
  </si>
  <si>
    <t>СН-600</t>
  </si>
  <si>
    <t>СНX-600</t>
  </si>
  <si>
    <t>СН-2000</t>
  </si>
  <si>
    <t>СН-7.5</t>
  </si>
  <si>
    <t>СН-10</t>
  </si>
  <si>
    <t xml:space="preserve">      </t>
  </si>
  <si>
    <t>KV 10W/12V</t>
  </si>
  <si>
    <t>KV 20W/12V</t>
  </si>
  <si>
    <t>527x487x34</t>
  </si>
  <si>
    <t>527x233x34</t>
  </si>
  <si>
    <t>KV 25W/12V</t>
  </si>
  <si>
    <t>KV 50W/12V</t>
  </si>
  <si>
    <t>KV 70W/12V</t>
  </si>
  <si>
    <t>995x449x34</t>
  </si>
  <si>
    <t>1210x527x34</t>
  </si>
  <si>
    <t>KV 80W/24V</t>
  </si>
  <si>
    <t>KV 90W/12V</t>
  </si>
  <si>
    <t>KV 95W/12V</t>
  </si>
  <si>
    <t>1211x527x34</t>
  </si>
  <si>
    <t>KV 195W/24V</t>
  </si>
  <si>
    <t>KV 210 P</t>
  </si>
  <si>
    <t>KV 215 P</t>
  </si>
  <si>
    <t>KV 220 P</t>
  </si>
  <si>
    <t>KV 230 P</t>
  </si>
  <si>
    <t>BYD 230P6-30</t>
  </si>
  <si>
    <r>
      <rPr>
        <b/>
        <i/>
        <sz val="10"/>
        <color indexed="10"/>
        <rFont val="Verdana"/>
        <family val="2"/>
      </rPr>
      <t xml:space="preserve">Акция! </t>
    </r>
    <r>
      <rPr>
        <b/>
        <i/>
        <sz val="10"/>
        <color indexed="17"/>
        <rFont val="Verdana"/>
        <family val="2"/>
      </rPr>
      <t>Солнечные модули SUNLIGHT(Китай)</t>
    </r>
  </si>
  <si>
    <t>Китай</t>
  </si>
  <si>
    <t>1992x1640x50</t>
  </si>
  <si>
    <t xml:space="preserve">Аккумуляторные батареи </t>
  </si>
  <si>
    <t>Электромобили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</si>
</sst>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 $/1Вт&quot;"/>
    <numFmt numFmtId="173" formatCode="#,##0.00&quot; €/1Вт&quot;"/>
    <numFmt numFmtId="174" formatCode="@\*"/>
    <numFmt numFmtId="175" formatCode="0.0"/>
  </numFmts>
  <fonts count="69">
    <font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8"/>
      <color indexed="63"/>
      <name val="Verdana"/>
      <family val="2"/>
    </font>
    <font>
      <sz val="14"/>
      <name val="Verdana"/>
      <family val="2"/>
    </font>
    <font>
      <b/>
      <sz val="8"/>
      <color indexed="63"/>
      <name val="Verdana"/>
      <family val="2"/>
    </font>
    <font>
      <b/>
      <i/>
      <sz val="10"/>
      <color indexed="63"/>
      <name val="Verdana"/>
      <family val="2"/>
    </font>
    <font>
      <i/>
      <sz val="8"/>
      <color indexed="63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sz val="8"/>
      <color indexed="12"/>
      <name val="Verdana"/>
      <family val="2"/>
    </font>
    <font>
      <b/>
      <sz val="8"/>
      <color indexed="9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b/>
      <i/>
      <sz val="10"/>
      <name val="Verdana"/>
      <family val="2"/>
    </font>
    <font>
      <sz val="11"/>
      <color indexed="8"/>
      <name val="Calibri"/>
      <family val="2"/>
    </font>
    <font>
      <b/>
      <i/>
      <sz val="8"/>
      <color indexed="63"/>
      <name val="Verdana"/>
      <family val="2"/>
    </font>
    <font>
      <sz val="8"/>
      <name val="Verdana"/>
      <family val="2"/>
    </font>
    <font>
      <sz val="14"/>
      <color indexed="63"/>
      <name val="Verdana"/>
      <family val="2"/>
    </font>
    <font>
      <vertAlign val="superscript"/>
      <sz val="8"/>
      <color indexed="9"/>
      <name val="Verdana"/>
      <family val="2"/>
    </font>
    <font>
      <b/>
      <sz val="9"/>
      <color indexed="63"/>
      <name val="Verdana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10"/>
      <name val="Verdana"/>
      <family val="2"/>
    </font>
    <font>
      <b/>
      <i/>
      <sz val="10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medium">
        <color theme="0" tint="-0.3499799966812134"/>
      </left>
      <right style="thin">
        <color indexed="9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3499799966812134"/>
      </left>
      <right style="thin">
        <color indexed="9"/>
      </right>
      <top>
        <color indexed="63"/>
      </top>
      <bottom style="medium">
        <color theme="0" tint="-0.3499799966812134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9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indexed="9"/>
      </left>
      <right style="thin">
        <color indexed="9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theme="0" tint="-0.3499799966812134"/>
      </top>
      <bottom style="thin">
        <color indexed="9"/>
      </bottom>
    </border>
    <border>
      <left style="medium">
        <color theme="0" tint="-0.3499799966812134"/>
      </left>
      <right style="thin">
        <color indexed="9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indexed="9"/>
      </left>
      <right style="thin">
        <color indexed="9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 style="thin">
        <color indexed="9"/>
      </right>
      <top style="medium">
        <color theme="0" tint="-0.3499799966812134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5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43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3" fontId="3" fillId="35" borderId="1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3" fontId="3" fillId="33" borderId="14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3" fillId="35" borderId="10" xfId="0" applyFont="1" applyFill="1" applyBorder="1" applyAlignment="1">
      <alignment horizontal="left" vertical="center"/>
    </xf>
    <xf numFmtId="3" fontId="3" fillId="35" borderId="14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3" fontId="3" fillId="33" borderId="1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8" fillId="0" borderId="0" xfId="57" applyFont="1" applyFill="1" applyBorder="1" applyAlignment="1">
      <alignment horizontal="right" vertical="center"/>
      <protection/>
    </xf>
    <xf numFmtId="0" fontId="8" fillId="34" borderId="16" xfId="0" applyFont="1" applyFill="1" applyBorder="1" applyAlignment="1">
      <alignment horizontal="center" vertical="center"/>
    </xf>
    <xf numFmtId="0" fontId="3" fillId="35" borderId="14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49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49" fontId="9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172" fontId="5" fillId="33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35" borderId="10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5" borderId="14" xfId="56" applyFont="1" applyFill="1" applyBorder="1" applyAlignment="1">
      <alignment horizontal="center" vertical="center"/>
      <protection/>
    </xf>
    <xf numFmtId="1" fontId="3" fillId="35" borderId="14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73" fontId="5" fillId="33" borderId="14" xfId="0" applyNumberFormat="1" applyFont="1" applyFill="1" applyBorder="1" applyAlignment="1">
      <alignment horizontal="right"/>
    </xf>
    <xf numFmtId="0" fontId="3" fillId="33" borderId="14" xfId="56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49" fontId="13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16" fillId="33" borderId="14" xfId="33" applyFont="1" applyFill="1" applyBorder="1">
      <alignment/>
      <protection/>
    </xf>
    <xf numFmtId="0" fontId="3" fillId="33" borderId="14" xfId="33" applyFont="1" applyFill="1" applyBorder="1">
      <alignment/>
      <protection/>
    </xf>
    <xf numFmtId="0" fontId="3" fillId="35" borderId="14" xfId="33" applyFont="1" applyFill="1" applyBorder="1" applyAlignment="1">
      <alignment horizontal="left" vertical="center"/>
      <protection/>
    </xf>
    <xf numFmtId="0" fontId="3" fillId="35" borderId="14" xfId="33" applyFont="1" applyFill="1" applyBorder="1" applyAlignment="1">
      <alignment horizontal="center" vertical="center"/>
      <protection/>
    </xf>
    <xf numFmtId="0" fontId="3" fillId="35" borderId="14" xfId="33" applyFont="1" applyFill="1" applyBorder="1" applyAlignment="1">
      <alignment horizontal="right" vertical="center"/>
      <protection/>
    </xf>
    <xf numFmtId="0" fontId="3" fillId="33" borderId="14" xfId="0" applyFont="1" applyFill="1" applyBorder="1" applyAlignment="1">
      <alignment horizontal="left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4" xfId="33" applyFont="1" applyFill="1" applyBorder="1" applyAlignment="1">
      <alignment horizontal="center" vertical="center"/>
      <protection/>
    </xf>
    <xf numFmtId="0" fontId="3" fillId="33" borderId="14" xfId="33" applyFont="1" applyFill="1" applyBorder="1" applyAlignment="1">
      <alignment horizontal="right" vertical="center"/>
      <protection/>
    </xf>
    <xf numFmtId="0" fontId="3" fillId="33" borderId="14" xfId="33" applyFont="1" applyFill="1" applyBorder="1" applyAlignment="1">
      <alignment horizontal="left" vertical="center"/>
      <protection/>
    </xf>
    <xf numFmtId="0" fontId="3" fillId="33" borderId="10" xfId="0" applyFont="1" applyFill="1" applyBorder="1" applyAlignment="1">
      <alignment horizontal="center" vertical="center"/>
    </xf>
    <xf numFmtId="0" fontId="16" fillId="33" borderId="14" xfId="33" applyFont="1" applyFill="1" applyBorder="1" applyAlignment="1">
      <alignment horizontal="left" vertical="center"/>
      <protection/>
    </xf>
    <xf numFmtId="0" fontId="16" fillId="33" borderId="14" xfId="33" applyFont="1" applyFill="1" applyBorder="1" applyAlignment="1">
      <alignment horizontal="center" vertical="center"/>
      <protection/>
    </xf>
    <xf numFmtId="0" fontId="9" fillId="33" borderId="14" xfId="3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17" fillId="35" borderId="14" xfId="33" applyFont="1" applyFill="1" applyBorder="1" applyAlignment="1">
      <alignment horizontal="center" vertical="center"/>
      <protection/>
    </xf>
    <xf numFmtId="0" fontId="17" fillId="35" borderId="14" xfId="33" applyFont="1" applyFill="1" applyBorder="1" applyAlignment="1">
      <alignment horizontal="right" vertical="center"/>
      <protection/>
    </xf>
    <xf numFmtId="0" fontId="17" fillId="33" borderId="14" xfId="33" applyFont="1" applyFill="1" applyBorder="1" applyAlignment="1">
      <alignment horizontal="center" vertical="center"/>
      <protection/>
    </xf>
    <xf numFmtId="0" fontId="17" fillId="33" borderId="14" xfId="33" applyFont="1" applyFill="1" applyBorder="1" applyAlignment="1">
      <alignment horizontal="right" vertical="center"/>
      <protection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/>
    </xf>
    <xf numFmtId="0" fontId="3" fillId="35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13" fillId="33" borderId="0" xfId="0" applyFont="1" applyFill="1" applyAlignment="1">
      <alignment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35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5" borderId="17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 indent="2"/>
    </xf>
    <xf numFmtId="3" fontId="3" fillId="35" borderId="18" xfId="0" applyNumberFormat="1" applyFont="1" applyFill="1" applyBorder="1" applyAlignment="1">
      <alignment horizontal="right" vertical="center" indent="2"/>
    </xf>
    <xf numFmtId="4" fontId="3" fillId="33" borderId="0" xfId="0" applyNumberFormat="1" applyFont="1" applyFill="1" applyBorder="1" applyAlignment="1">
      <alignment horizontal="right" vertical="center" indent="2"/>
    </xf>
    <xf numFmtId="3" fontId="3" fillId="33" borderId="0" xfId="0" applyNumberFormat="1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left" vertical="center"/>
    </xf>
    <xf numFmtId="3" fontId="3" fillId="35" borderId="19" xfId="0" applyNumberFormat="1" applyFont="1" applyFill="1" applyBorder="1" applyAlignment="1">
      <alignment horizontal="right" vertical="center" indent="2"/>
    </xf>
    <xf numFmtId="3" fontId="3" fillId="35" borderId="20" xfId="0" applyNumberFormat="1" applyFont="1" applyFill="1" applyBorder="1" applyAlignment="1">
      <alignment horizontal="right" vertical="center" indent="2"/>
    </xf>
    <xf numFmtId="0" fontId="3" fillId="33" borderId="21" xfId="0" applyFont="1" applyFill="1" applyBorder="1" applyAlignment="1">
      <alignment horizontal="left" vertical="center"/>
    </xf>
    <xf numFmtId="3" fontId="3" fillId="33" borderId="21" xfId="0" applyNumberFormat="1" applyFont="1" applyFill="1" applyBorder="1" applyAlignment="1">
      <alignment horizontal="right" vertical="center" indent="2"/>
    </xf>
    <xf numFmtId="0" fontId="3" fillId="33" borderId="22" xfId="0" applyFont="1" applyFill="1" applyBorder="1" applyAlignment="1">
      <alignment horizontal="left" vertical="center"/>
    </xf>
    <xf numFmtId="3" fontId="3" fillId="33" borderId="22" xfId="0" applyNumberFormat="1" applyFont="1" applyFill="1" applyBorder="1" applyAlignment="1">
      <alignment horizontal="right" vertical="center" indent="2"/>
    </xf>
    <xf numFmtId="0" fontId="3" fillId="33" borderId="23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indent="2"/>
    </xf>
    <xf numFmtId="3" fontId="3" fillId="33" borderId="0" xfId="0" applyNumberFormat="1" applyFont="1" applyFill="1" applyBorder="1" applyAlignment="1">
      <alignment/>
    </xf>
    <xf numFmtId="0" fontId="3" fillId="35" borderId="24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 indent="2"/>
    </xf>
    <xf numFmtId="3" fontId="3" fillId="35" borderId="25" xfId="0" applyNumberFormat="1" applyFont="1" applyFill="1" applyBorder="1" applyAlignment="1">
      <alignment horizontal="right" vertical="center" indent="2"/>
    </xf>
    <xf numFmtId="3" fontId="3" fillId="33" borderId="17" xfId="0" applyNumberFormat="1" applyFont="1" applyFill="1" applyBorder="1" applyAlignment="1">
      <alignment horizontal="right" vertical="center" indent="2"/>
    </xf>
    <xf numFmtId="0" fontId="3" fillId="35" borderId="24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textRotation="180" wrapText="1"/>
    </xf>
    <xf numFmtId="0" fontId="3" fillId="0" borderId="0" xfId="0" applyFont="1" applyAlignment="1">
      <alignment textRotation="180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3" fillId="35" borderId="14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56" applyFont="1">
      <alignment/>
      <protection/>
    </xf>
    <xf numFmtId="0" fontId="3" fillId="0" borderId="0" xfId="56" applyFont="1" applyAlignment="1">
      <alignment horizontal="right"/>
      <protection/>
    </xf>
    <xf numFmtId="0" fontId="3" fillId="0" borderId="0" xfId="56" applyFont="1" applyFill="1">
      <alignment/>
      <protection/>
    </xf>
    <xf numFmtId="0" fontId="8" fillId="34" borderId="12" xfId="56" applyFont="1" applyFill="1" applyBorder="1" applyAlignment="1">
      <alignment horizontal="center" vertical="center" wrapText="1"/>
      <protection/>
    </xf>
    <xf numFmtId="0" fontId="3" fillId="35" borderId="14" xfId="56" applyFont="1" applyFill="1" applyBorder="1" applyAlignment="1">
      <alignment horizontal="left" vertical="center"/>
      <protection/>
    </xf>
    <xf numFmtId="0" fontId="3" fillId="35" borderId="0" xfId="56" applyFont="1" applyFill="1" applyBorder="1" applyAlignment="1">
      <alignment horizontal="center" vertical="center" wrapText="1"/>
      <protection/>
    </xf>
    <xf numFmtId="3" fontId="3" fillId="35" borderId="14" xfId="56" applyNumberFormat="1" applyFont="1" applyFill="1" applyBorder="1" applyAlignment="1">
      <alignment horizontal="right" vertical="center"/>
      <protection/>
    </xf>
    <xf numFmtId="0" fontId="3" fillId="33" borderId="0" xfId="56" applyFont="1" applyFill="1" applyBorder="1" applyAlignment="1">
      <alignment horizontal="left" vertical="center" wrapText="1"/>
      <protection/>
    </xf>
    <xf numFmtId="0" fontId="3" fillId="33" borderId="0" xfId="56" applyFont="1" applyFill="1" applyBorder="1" applyAlignment="1">
      <alignment horizontal="center" vertical="center" wrapText="1"/>
      <protection/>
    </xf>
    <xf numFmtId="3" fontId="3" fillId="33" borderId="14" xfId="56" applyNumberFormat="1" applyFont="1" applyFill="1" applyBorder="1" applyAlignment="1">
      <alignment horizontal="right" vertical="center"/>
      <protection/>
    </xf>
    <xf numFmtId="0" fontId="3" fillId="33" borderId="0" xfId="56" applyFont="1" applyFill="1">
      <alignment/>
      <protection/>
    </xf>
    <xf numFmtId="0" fontId="3" fillId="33" borderId="14" xfId="56" applyFont="1" applyFill="1" applyBorder="1" applyAlignment="1">
      <alignment horizontal="left" vertical="center"/>
      <protection/>
    </xf>
    <xf numFmtId="49" fontId="3" fillId="33" borderId="14" xfId="56" applyNumberFormat="1" applyFont="1" applyFill="1" applyBorder="1" applyAlignment="1">
      <alignment horizontal="center" vertical="center"/>
      <protection/>
    </xf>
    <xf numFmtId="49" fontId="3" fillId="35" borderId="14" xfId="56" applyNumberFormat="1" applyFont="1" applyFill="1" applyBorder="1" applyAlignment="1">
      <alignment horizontal="center" vertical="center"/>
      <protection/>
    </xf>
    <xf numFmtId="174" fontId="3" fillId="33" borderId="14" xfId="56" applyNumberFormat="1" applyFont="1" applyFill="1" applyBorder="1" applyAlignment="1">
      <alignment horizontal="left" vertical="center"/>
      <protection/>
    </xf>
    <xf numFmtId="174" fontId="3" fillId="35" borderId="14" xfId="56" applyNumberFormat="1" applyFont="1" applyFill="1" applyBorder="1" applyAlignment="1">
      <alignment horizontal="left" vertical="center"/>
      <protection/>
    </xf>
    <xf numFmtId="1" fontId="3" fillId="35" borderId="14" xfId="56" applyNumberFormat="1" applyFont="1" applyFill="1" applyBorder="1" applyAlignment="1">
      <alignment horizontal="center" vertical="center"/>
      <protection/>
    </xf>
    <xf numFmtId="1" fontId="3" fillId="33" borderId="14" xfId="56" applyNumberFormat="1" applyFont="1" applyFill="1" applyBorder="1" applyAlignment="1">
      <alignment horizontal="center" vertical="center"/>
      <protection/>
    </xf>
    <xf numFmtId="0" fontId="3" fillId="33" borderId="0" xfId="56" applyFont="1" applyFill="1" applyBorder="1" applyAlignment="1">
      <alignment horizontal="left"/>
      <protection/>
    </xf>
    <xf numFmtId="0" fontId="5" fillId="33" borderId="0" xfId="56" applyFont="1" applyFill="1" applyBorder="1" applyAlignment="1">
      <alignment horizontal="left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4" xfId="56" applyFont="1" applyFill="1" applyBorder="1" applyAlignment="1">
      <alignment horizontal="center" vertical="center" wrapText="1"/>
      <protection/>
    </xf>
    <xf numFmtId="0" fontId="3" fillId="33" borderId="14" xfId="56" applyNumberFormat="1" applyFont="1" applyFill="1" applyBorder="1" applyAlignment="1">
      <alignment horizontal="center" vertical="center" wrapText="1"/>
      <protection/>
    </xf>
    <xf numFmtId="0" fontId="3" fillId="33" borderId="14" xfId="56" applyNumberFormat="1" applyFont="1" applyFill="1" applyBorder="1" applyAlignment="1">
      <alignment horizontal="left" vertical="center"/>
      <protection/>
    </xf>
    <xf numFmtId="0" fontId="3" fillId="35" borderId="14" xfId="56" applyNumberFormat="1" applyFont="1" applyFill="1" applyBorder="1" applyAlignment="1">
      <alignment horizontal="left" vertical="center"/>
      <protection/>
    </xf>
    <xf numFmtId="1" fontId="3" fillId="33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1" fontId="3" fillId="35" borderId="14" xfId="0" applyNumberFormat="1" applyFont="1" applyFill="1" applyBorder="1" applyAlignment="1">
      <alignment horizontal="center" vertical="center"/>
    </xf>
    <xf numFmtId="0" fontId="3" fillId="35" borderId="10" xfId="56" applyFont="1" applyFill="1" applyBorder="1" applyAlignment="1">
      <alignment horizontal="center" vertical="center"/>
      <protection/>
    </xf>
    <xf numFmtId="0" fontId="3" fillId="33" borderId="0" xfId="56" applyFont="1" applyFill="1" applyAlignment="1">
      <alignment horizontal="right"/>
      <protection/>
    </xf>
    <xf numFmtId="0" fontId="18" fillId="0" borderId="0" xfId="0" applyFont="1" applyAlignment="1">
      <alignment/>
    </xf>
    <xf numFmtId="0" fontId="4" fillId="33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5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indent="2"/>
    </xf>
    <xf numFmtId="0" fontId="3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/>
    </xf>
    <xf numFmtId="0" fontId="22" fillId="0" borderId="0" xfId="0" applyFont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22" fillId="0" borderId="28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25" fillId="0" borderId="29" xfId="0" applyFont="1" applyBorder="1" applyAlignment="1">
      <alignment horizontal="center" vertical="center" wrapText="1"/>
    </xf>
    <xf numFmtId="0" fontId="22" fillId="36" borderId="26" xfId="0" applyFont="1" applyFill="1" applyBorder="1" applyAlignment="1">
      <alignment wrapText="1"/>
    </xf>
    <xf numFmtId="3" fontId="22" fillId="36" borderId="26" xfId="0" applyNumberFormat="1" applyFont="1" applyFill="1" applyBorder="1" applyAlignment="1">
      <alignment horizontal="center" vertical="center" wrapText="1"/>
    </xf>
    <xf numFmtId="3" fontId="22" fillId="36" borderId="27" xfId="0" applyNumberFormat="1" applyFont="1" applyFill="1" applyBorder="1" applyAlignment="1">
      <alignment horizontal="center" vertical="center" wrapText="1"/>
    </xf>
    <xf numFmtId="0" fontId="22" fillId="36" borderId="30" xfId="0" applyFont="1" applyFill="1" applyBorder="1" applyAlignment="1">
      <alignment wrapText="1"/>
    </xf>
    <xf numFmtId="3" fontId="22" fillId="36" borderId="30" xfId="0" applyNumberFormat="1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24" fillId="0" borderId="26" xfId="0" applyFont="1" applyFill="1" applyBorder="1" applyAlignment="1">
      <alignment horizontal="center" wrapText="1"/>
    </xf>
    <xf numFmtId="0" fontId="25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/>
    </xf>
    <xf numFmtId="0" fontId="22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22" fillId="0" borderId="26" xfId="0" applyFont="1" applyBorder="1" applyAlignment="1">
      <alignment horizontal="left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wrapText="1"/>
    </xf>
    <xf numFmtId="0" fontId="24" fillId="0" borderId="26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/>
    </xf>
    <xf numFmtId="0" fontId="26" fillId="0" borderId="31" xfId="0" applyFont="1" applyBorder="1" applyAlignment="1">
      <alignment horizontal="center"/>
    </xf>
    <xf numFmtId="0" fontId="28" fillId="0" borderId="32" xfId="0" applyFont="1" applyBorder="1" applyAlignment="1">
      <alignment vertical="center" wrapText="1"/>
    </xf>
    <xf numFmtId="0" fontId="29" fillId="0" borderId="33" xfId="0" applyFont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 wrapText="1"/>
    </xf>
    <xf numFmtId="0" fontId="29" fillId="33" borderId="34" xfId="0" applyFont="1" applyFill="1" applyBorder="1" applyAlignment="1">
      <alignment horizontal="center" vertical="center" wrapText="1"/>
    </xf>
    <xf numFmtId="0" fontId="29" fillId="33" borderId="35" xfId="0" applyFont="1" applyFill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2" fontId="26" fillId="0" borderId="37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29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2" fontId="26" fillId="0" borderId="35" xfId="0" applyNumberFormat="1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2" fontId="26" fillId="0" borderId="38" xfId="0" applyNumberFormat="1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2" fontId="26" fillId="0" borderId="40" xfId="0" applyNumberFormat="1" applyFont="1" applyBorder="1" applyAlignment="1">
      <alignment horizontal="center" vertical="center"/>
    </xf>
    <xf numFmtId="0" fontId="26" fillId="0" borderId="41" xfId="0" applyFont="1" applyBorder="1" applyAlignment="1">
      <alignment horizontal="center"/>
    </xf>
    <xf numFmtId="0" fontId="29" fillId="0" borderId="42" xfId="0" applyFont="1" applyBorder="1" applyAlignment="1">
      <alignment vertical="center"/>
    </xf>
    <xf numFmtId="0" fontId="29" fillId="0" borderId="43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2" fontId="26" fillId="0" borderId="35" xfId="0" applyNumberFormat="1" applyFont="1" applyBorder="1" applyAlignment="1">
      <alignment horizontal="center" vertical="center"/>
    </xf>
    <xf numFmtId="0" fontId="26" fillId="0" borderId="47" xfId="0" applyFont="1" applyBorder="1" applyAlignment="1">
      <alignment horizontal="center"/>
    </xf>
    <xf numFmtId="0" fontId="29" fillId="0" borderId="48" xfId="0" applyFont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 wrapText="1"/>
    </xf>
    <xf numFmtId="0" fontId="29" fillId="33" borderId="49" xfId="0" applyFont="1" applyFill="1" applyBorder="1" applyAlignment="1">
      <alignment horizontal="center" vertical="center" wrapText="1"/>
    </xf>
    <xf numFmtId="0" fontId="26" fillId="0" borderId="50" xfId="0" applyFont="1" applyBorder="1" applyAlignment="1">
      <alignment horizontal="center"/>
    </xf>
    <xf numFmtId="0" fontId="26" fillId="0" borderId="36" xfId="0" applyFont="1" applyBorder="1" applyAlignment="1">
      <alignment horizontal="center" vertical="center" wrapText="1"/>
    </xf>
    <xf numFmtId="1" fontId="26" fillId="0" borderId="37" xfId="0" applyNumberFormat="1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26" xfId="0" applyFont="1" applyBorder="1" applyAlignment="1">
      <alignment horizontal="center" vertical="center" wrapText="1"/>
    </xf>
    <xf numFmtId="1" fontId="26" fillId="0" borderId="35" xfId="0" applyNumberFormat="1" applyFont="1" applyBorder="1" applyAlignment="1">
      <alignment horizontal="center"/>
    </xf>
    <xf numFmtId="0" fontId="26" fillId="0" borderId="39" xfId="0" applyFont="1" applyBorder="1" applyAlignment="1">
      <alignment horizontal="center" vertical="center" wrapText="1"/>
    </xf>
    <xf numFmtId="1" fontId="26" fillId="0" borderId="52" xfId="0" applyNumberFormat="1" applyFont="1" applyBorder="1" applyAlignment="1">
      <alignment horizontal="center"/>
    </xf>
    <xf numFmtId="0" fontId="29" fillId="0" borderId="53" xfId="0" applyFont="1" applyBorder="1" applyAlignment="1">
      <alignment horizontal="center" vertical="center"/>
    </xf>
    <xf numFmtId="0" fontId="29" fillId="33" borderId="53" xfId="0" applyFont="1" applyFill="1" applyBorder="1" applyAlignment="1">
      <alignment horizontal="center" vertical="center" wrapText="1"/>
    </xf>
    <xf numFmtId="0" fontId="29" fillId="33" borderId="40" xfId="0" applyFont="1" applyFill="1" applyBorder="1" applyAlignment="1">
      <alignment horizontal="center" vertical="center" wrapText="1"/>
    </xf>
    <xf numFmtId="2" fontId="26" fillId="0" borderId="54" xfId="0" applyNumberFormat="1" applyFont="1" applyBorder="1" applyAlignment="1">
      <alignment horizontal="center"/>
    </xf>
    <xf numFmtId="2" fontId="0" fillId="0" borderId="54" xfId="0" applyNumberFormat="1" applyFont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1" fontId="26" fillId="0" borderId="38" xfId="0" applyNumberFormat="1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1" fontId="26" fillId="0" borderId="5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1" fontId="26" fillId="33" borderId="35" xfId="0" applyNumberFormat="1" applyFont="1" applyFill="1" applyBorder="1" applyAlignment="1">
      <alignment horizontal="center" vertical="center" wrapText="1"/>
    </xf>
    <xf numFmtId="1" fontId="26" fillId="0" borderId="35" xfId="0" applyNumberFormat="1" applyFont="1" applyBorder="1" applyAlignment="1">
      <alignment horizontal="center" vertical="center"/>
    </xf>
    <xf numFmtId="0" fontId="26" fillId="0" borderId="51" xfId="0" applyFont="1" applyBorder="1" applyAlignment="1">
      <alignment/>
    </xf>
    <xf numFmtId="0" fontId="26" fillId="33" borderId="26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26" fillId="0" borderId="56" xfId="0" applyFont="1" applyBorder="1" applyAlignment="1">
      <alignment/>
    </xf>
    <xf numFmtId="0" fontId="26" fillId="0" borderId="57" xfId="0" applyFont="1" applyBorder="1" applyAlignment="1">
      <alignment horizontal="center"/>
    </xf>
    <xf numFmtId="0" fontId="29" fillId="33" borderId="45" xfId="0" applyFont="1" applyFill="1" applyBorder="1" applyAlignment="1">
      <alignment horizontal="center" vertical="center" wrapText="1"/>
    </xf>
    <xf numFmtId="0" fontId="29" fillId="33" borderId="38" xfId="0" applyFont="1" applyFill="1" applyBorder="1" applyAlignment="1">
      <alignment horizontal="center" vertical="center" wrapText="1"/>
    </xf>
    <xf numFmtId="0" fontId="26" fillId="0" borderId="58" xfId="0" applyFont="1" applyBorder="1" applyAlignment="1">
      <alignment horizontal="center"/>
    </xf>
    <xf numFmtId="0" fontId="26" fillId="0" borderId="59" xfId="0" applyFont="1" applyBorder="1" applyAlignment="1">
      <alignment/>
    </xf>
    <xf numFmtId="2" fontId="0" fillId="0" borderId="38" xfId="0" applyNumberFormat="1" applyFont="1" applyBorder="1" applyAlignment="1">
      <alignment horizontal="center" vertical="center"/>
    </xf>
    <xf numFmtId="0" fontId="26" fillId="0" borderId="50" xfId="0" applyFont="1" applyBorder="1" applyAlignment="1">
      <alignment/>
    </xf>
    <xf numFmtId="2" fontId="26" fillId="0" borderId="36" xfId="0" applyNumberFormat="1" applyFont="1" applyBorder="1" applyAlignment="1">
      <alignment horizontal="center" vertical="center" wrapText="1"/>
    </xf>
    <xf numFmtId="2" fontId="29" fillId="0" borderId="36" xfId="0" applyNumberFormat="1" applyFont="1" applyBorder="1" applyAlignment="1">
      <alignment horizontal="center" wrapText="1"/>
    </xf>
    <xf numFmtId="175" fontId="26" fillId="0" borderId="37" xfId="0" applyNumberFormat="1" applyFont="1" applyBorder="1" applyAlignment="1">
      <alignment horizontal="center" vertical="center"/>
    </xf>
    <xf numFmtId="0" fontId="26" fillId="0" borderId="51" xfId="0" applyFont="1" applyBorder="1" applyAlignment="1">
      <alignment/>
    </xf>
    <xf numFmtId="2" fontId="26" fillId="0" borderId="26" xfId="0" applyNumberFormat="1" applyFont="1" applyBorder="1" applyAlignment="1">
      <alignment horizontal="center" wrapText="1"/>
    </xf>
    <xf numFmtId="2" fontId="29" fillId="0" borderId="26" xfId="0" applyNumberFormat="1" applyFont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26" xfId="0" applyFont="1" applyBorder="1" applyAlignment="1">
      <alignment horizontal="center" wrapText="1"/>
    </xf>
    <xf numFmtId="0" fontId="26" fillId="0" borderId="26" xfId="0" applyFont="1" applyBorder="1" applyAlignment="1">
      <alignment/>
    </xf>
    <xf numFmtId="0" fontId="31" fillId="0" borderId="26" xfId="0" applyFont="1" applyBorder="1" applyAlignment="1">
      <alignment horizontal="center" wrapText="1"/>
    </xf>
    <xf numFmtId="0" fontId="26" fillId="0" borderId="26" xfId="0" applyFont="1" applyBorder="1" applyAlignment="1">
      <alignment horizontal="left" wrapText="1"/>
    </xf>
    <xf numFmtId="0" fontId="26" fillId="0" borderId="26" xfId="0" applyFont="1" applyBorder="1" applyAlignment="1">
      <alignment wrapText="1"/>
    </xf>
    <xf numFmtId="175" fontId="26" fillId="0" borderId="35" xfId="0" applyNumberFormat="1" applyFont="1" applyBorder="1" applyAlignment="1">
      <alignment horizontal="center" vertical="center"/>
    </xf>
    <xf numFmtId="0" fontId="26" fillId="0" borderId="56" xfId="0" applyFont="1" applyBorder="1" applyAlignment="1">
      <alignment/>
    </xf>
    <xf numFmtId="0" fontId="26" fillId="0" borderId="39" xfId="0" applyFont="1" applyBorder="1" applyAlignment="1">
      <alignment wrapText="1"/>
    </xf>
    <xf numFmtId="0" fontId="26" fillId="0" borderId="39" xfId="0" applyFont="1" applyBorder="1" applyAlignment="1">
      <alignment/>
    </xf>
    <xf numFmtId="175" fontId="26" fillId="0" borderId="52" xfId="0" applyNumberFormat="1" applyFont="1" applyBorder="1" applyAlignment="1">
      <alignment horizontal="center" vertical="center"/>
    </xf>
    <xf numFmtId="0" fontId="8" fillId="34" borderId="60" xfId="0" applyFont="1" applyFill="1" applyBorder="1" applyAlignment="1">
      <alignment horizontal="center" vertical="center"/>
    </xf>
    <xf numFmtId="0" fontId="8" fillId="34" borderId="60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/>
    </xf>
    <xf numFmtId="0" fontId="17" fillId="33" borderId="60" xfId="0" applyFont="1" applyFill="1" applyBorder="1" applyAlignment="1">
      <alignment/>
    </xf>
    <xf numFmtId="0" fontId="3" fillId="35" borderId="60" xfId="0" applyFont="1" applyFill="1" applyBorder="1" applyAlignment="1">
      <alignment horizontal="left" vertical="center"/>
    </xf>
    <xf numFmtId="0" fontId="3" fillId="35" borderId="60" xfId="0" applyFont="1" applyFill="1" applyBorder="1" applyAlignment="1">
      <alignment horizontal="center" vertical="center"/>
    </xf>
    <xf numFmtId="0" fontId="17" fillId="35" borderId="60" xfId="0" applyFont="1" applyFill="1" applyBorder="1" applyAlignment="1">
      <alignment/>
    </xf>
    <xf numFmtId="0" fontId="3" fillId="33" borderId="60" xfId="0" applyFont="1" applyFill="1" applyBorder="1" applyAlignment="1">
      <alignment horizontal="left" vertical="center"/>
    </xf>
    <xf numFmtId="0" fontId="3" fillId="33" borderId="60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7" borderId="14" xfId="0" applyFont="1" applyFill="1" applyBorder="1" applyAlignment="1">
      <alignment horizontal="center" vertical="center" wrapText="1"/>
    </xf>
    <xf numFmtId="0" fontId="3" fillId="37" borderId="14" xfId="56" applyFont="1" applyFill="1" applyBorder="1" applyAlignment="1">
      <alignment horizontal="center" vertical="center"/>
      <protection/>
    </xf>
    <xf numFmtId="1" fontId="3" fillId="37" borderId="14" xfId="0" applyNumberFormat="1" applyFont="1" applyFill="1" applyBorder="1" applyAlignment="1">
      <alignment vertical="center"/>
    </xf>
    <xf numFmtId="0" fontId="3" fillId="38" borderId="0" xfId="0" applyFont="1" applyFill="1" applyAlignment="1">
      <alignment/>
    </xf>
    <xf numFmtId="0" fontId="3" fillId="39" borderId="14" xfId="0" applyFont="1" applyFill="1" applyBorder="1" applyAlignment="1">
      <alignment horizontal="center" vertical="center" wrapText="1"/>
    </xf>
    <xf numFmtId="0" fontId="3" fillId="39" borderId="14" xfId="56" applyFont="1" applyFill="1" applyBorder="1" applyAlignment="1">
      <alignment horizontal="center" vertical="center"/>
      <protection/>
    </xf>
    <xf numFmtId="1" fontId="3" fillId="39" borderId="14" xfId="0" applyNumberFormat="1" applyFont="1" applyFill="1" applyBorder="1" applyAlignment="1">
      <alignment vertical="center"/>
    </xf>
    <xf numFmtId="0" fontId="3" fillId="40" borderId="0" xfId="0" applyFont="1" applyFill="1" applyAlignment="1">
      <alignment/>
    </xf>
    <xf numFmtId="0" fontId="3" fillId="41" borderId="14" xfId="0" applyFont="1" applyFill="1" applyBorder="1" applyAlignment="1">
      <alignment horizontal="center" vertical="center" wrapText="1"/>
    </xf>
    <xf numFmtId="0" fontId="3" fillId="41" borderId="14" xfId="56" applyFont="1" applyFill="1" applyBorder="1" applyAlignment="1">
      <alignment horizontal="center" vertical="center"/>
      <protection/>
    </xf>
    <xf numFmtId="1" fontId="3" fillId="41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56" applyFont="1" applyFill="1" applyBorder="1" applyAlignment="1">
      <alignment horizontal="center" vertical="center"/>
      <protection/>
    </xf>
    <xf numFmtId="1" fontId="3" fillId="0" borderId="14" xfId="0" applyNumberFormat="1" applyFont="1" applyFill="1" applyBorder="1" applyAlignment="1">
      <alignment vertical="center"/>
    </xf>
    <xf numFmtId="0" fontId="3" fillId="40" borderId="14" xfId="0" applyFont="1" applyFill="1" applyBorder="1" applyAlignment="1">
      <alignment horizontal="center" vertical="center" wrapText="1"/>
    </xf>
    <xf numFmtId="0" fontId="3" fillId="40" borderId="14" xfId="56" applyFont="1" applyFill="1" applyBorder="1" applyAlignment="1">
      <alignment horizontal="center" vertical="center"/>
      <protection/>
    </xf>
    <xf numFmtId="1" fontId="3" fillId="40" borderId="14" xfId="0" applyNumberFormat="1" applyFont="1" applyFill="1" applyBorder="1" applyAlignment="1">
      <alignment vertical="center"/>
    </xf>
    <xf numFmtId="0" fontId="3" fillId="39" borderId="0" xfId="0" applyFont="1" applyFill="1" applyBorder="1" applyAlignment="1">
      <alignment horizontal="center" vertical="center" wrapText="1"/>
    </xf>
    <xf numFmtId="0" fontId="3" fillId="39" borderId="61" xfId="0" applyFont="1" applyFill="1" applyBorder="1" applyAlignment="1">
      <alignment horizontal="center" vertical="center" wrapText="1"/>
    </xf>
    <xf numFmtId="0" fontId="3" fillId="39" borderId="62" xfId="0" applyFont="1" applyFill="1" applyBorder="1" applyAlignment="1">
      <alignment horizontal="center" vertical="center" wrapText="1"/>
    </xf>
    <xf numFmtId="0" fontId="3" fillId="39" borderId="61" xfId="56" applyFont="1" applyFill="1" applyBorder="1" applyAlignment="1">
      <alignment horizontal="center" vertical="center"/>
      <protection/>
    </xf>
    <xf numFmtId="1" fontId="3" fillId="41" borderId="61" xfId="0" applyNumberFormat="1" applyFont="1" applyFill="1" applyBorder="1" applyAlignment="1">
      <alignment vertical="center"/>
    </xf>
    <xf numFmtId="0" fontId="3" fillId="35" borderId="63" xfId="0" applyFont="1" applyFill="1" applyBorder="1" applyAlignment="1">
      <alignment vertical="center"/>
    </xf>
    <xf numFmtId="0" fontId="3" fillId="37" borderId="63" xfId="0" applyFont="1" applyFill="1" applyBorder="1" applyAlignment="1">
      <alignment vertical="center"/>
    </xf>
    <xf numFmtId="0" fontId="3" fillId="39" borderId="63" xfId="0" applyFont="1" applyFill="1" applyBorder="1" applyAlignment="1">
      <alignment vertical="center"/>
    </xf>
    <xf numFmtId="0" fontId="3" fillId="40" borderId="63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41" borderId="63" xfId="0" applyFont="1" applyFill="1" applyBorder="1" applyAlignment="1">
      <alignment vertical="center"/>
    </xf>
    <xf numFmtId="0" fontId="3" fillId="33" borderId="63" xfId="0" applyFont="1" applyFill="1" applyBorder="1" applyAlignment="1">
      <alignment vertical="center"/>
    </xf>
    <xf numFmtId="0" fontId="3" fillId="39" borderId="64" xfId="0" applyFont="1" applyFill="1" applyBorder="1" applyAlignment="1">
      <alignment vertical="center"/>
    </xf>
    <xf numFmtId="0" fontId="3" fillId="37" borderId="65" xfId="0" applyFont="1" applyFill="1" applyBorder="1" applyAlignment="1">
      <alignment vertical="center"/>
    </xf>
    <xf numFmtId="0" fontId="3" fillId="37" borderId="66" xfId="0" applyFont="1" applyFill="1" applyBorder="1" applyAlignment="1">
      <alignment horizontal="center" vertical="center" wrapText="1"/>
    </xf>
    <xf numFmtId="0" fontId="3" fillId="37" borderId="66" xfId="56" applyFont="1" applyFill="1" applyBorder="1" applyAlignment="1">
      <alignment horizontal="center" vertical="center"/>
      <protection/>
    </xf>
    <xf numFmtId="1" fontId="3" fillId="37" borderId="66" xfId="0" applyNumberFormat="1" applyFont="1" applyFill="1" applyBorder="1" applyAlignment="1">
      <alignment vertical="center"/>
    </xf>
    <xf numFmtId="0" fontId="6" fillId="38" borderId="67" xfId="0" applyFont="1" applyFill="1" applyBorder="1" applyAlignment="1">
      <alignment horizontal="left"/>
    </xf>
    <xf numFmtId="173" fontId="5" fillId="38" borderId="68" xfId="0" applyNumberFormat="1" applyFont="1" applyFill="1" applyBorder="1" applyAlignment="1">
      <alignment horizontal="right"/>
    </xf>
    <xf numFmtId="0" fontId="6" fillId="0" borderId="67" xfId="0" applyFont="1" applyFill="1" applyBorder="1" applyAlignment="1">
      <alignment horizontal="left"/>
    </xf>
    <xf numFmtId="173" fontId="5" fillId="0" borderId="68" xfId="0" applyNumberFormat="1" applyFont="1" applyFill="1" applyBorder="1" applyAlignment="1">
      <alignment horizontal="right"/>
    </xf>
    <xf numFmtId="0" fontId="3" fillId="41" borderId="65" xfId="0" applyFont="1" applyFill="1" applyBorder="1" applyAlignment="1">
      <alignment vertical="center" wrapText="1"/>
    </xf>
    <xf numFmtId="0" fontId="3" fillId="41" borderId="66" xfId="0" applyFont="1" applyFill="1" applyBorder="1" applyAlignment="1">
      <alignment horizontal="center" vertical="center" wrapText="1"/>
    </xf>
    <xf numFmtId="0" fontId="3" fillId="41" borderId="66" xfId="56" applyFont="1" applyFill="1" applyBorder="1" applyAlignment="1">
      <alignment horizontal="center" vertical="center"/>
      <protection/>
    </xf>
    <xf numFmtId="1" fontId="3" fillId="41" borderId="66" xfId="0" applyNumberFormat="1" applyFont="1" applyFill="1" applyBorder="1" applyAlignment="1">
      <alignment vertical="center"/>
    </xf>
    <xf numFmtId="0" fontId="8" fillId="34" borderId="69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70" xfId="0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 wrapText="1"/>
    </xf>
    <xf numFmtId="0" fontId="8" fillId="34" borderId="11" xfId="56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 indent="1"/>
    </xf>
    <xf numFmtId="0" fontId="13" fillId="33" borderId="0" xfId="0" applyFont="1" applyFill="1" applyBorder="1" applyAlignment="1">
      <alignment horizontal="left" vertical="center" indent="2"/>
    </xf>
    <xf numFmtId="0" fontId="13" fillId="33" borderId="0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6" fillId="38" borderId="71" xfId="0" applyFont="1" applyFill="1" applyBorder="1" applyAlignment="1">
      <alignment horizontal="left"/>
    </xf>
    <xf numFmtId="0" fontId="6" fillId="38" borderId="67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8" fillId="34" borderId="7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left"/>
    </xf>
    <xf numFmtId="0" fontId="6" fillId="0" borderId="67" xfId="0" applyFont="1" applyFill="1" applyBorder="1" applyAlignment="1">
      <alignment horizontal="left"/>
    </xf>
    <xf numFmtId="0" fontId="6" fillId="33" borderId="63" xfId="0" applyFont="1" applyFill="1" applyBorder="1" applyAlignment="1">
      <alignment horizontal="left"/>
    </xf>
    <xf numFmtId="0" fontId="8" fillId="34" borderId="73" xfId="0" applyFont="1" applyFill="1" applyBorder="1" applyAlignment="1">
      <alignment horizontal="center" vertical="center"/>
    </xf>
    <xf numFmtId="0" fontId="8" fillId="34" borderId="63" xfId="0" applyFont="1" applyFill="1" applyBorder="1" applyAlignment="1">
      <alignment horizontal="center" vertical="center"/>
    </xf>
    <xf numFmtId="0" fontId="8" fillId="34" borderId="72" xfId="56" applyFont="1" applyFill="1" applyBorder="1" applyAlignment="1">
      <alignment horizontal="center" vertical="center" wrapText="1"/>
      <protection/>
    </xf>
    <xf numFmtId="0" fontId="8" fillId="34" borderId="14" xfId="56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left"/>
    </xf>
    <xf numFmtId="49" fontId="8" fillId="34" borderId="14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17" fillId="35" borderId="10" xfId="33" applyFont="1" applyFill="1" applyBorder="1" applyAlignment="1">
      <alignment horizontal="center" vertical="center"/>
      <protection/>
    </xf>
    <xf numFmtId="0" fontId="17" fillId="33" borderId="10" xfId="33" applyFont="1" applyFill="1" applyBorder="1" applyAlignment="1">
      <alignment horizontal="center" vertical="center"/>
      <protection/>
    </xf>
    <xf numFmtId="0" fontId="8" fillId="34" borderId="14" xfId="0" applyNumberFormat="1" applyFont="1" applyFill="1" applyBorder="1" applyAlignment="1">
      <alignment horizontal="center" vertical="center" wrapText="1"/>
    </xf>
    <xf numFmtId="0" fontId="8" fillId="34" borderId="69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4" fillId="33" borderId="23" xfId="56" applyFont="1" applyFill="1" applyBorder="1" applyAlignment="1">
      <alignment horizontal="left" vertical="center"/>
      <protection/>
    </xf>
    <xf numFmtId="0" fontId="8" fillId="34" borderId="10" xfId="56" applyFont="1" applyFill="1" applyBorder="1" applyAlignment="1">
      <alignment horizontal="center" vertical="center" wrapText="1"/>
      <protection/>
    </xf>
    <xf numFmtId="0" fontId="8" fillId="34" borderId="14" xfId="56" applyNumberFormat="1" applyFont="1" applyFill="1" applyBorder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3" fillId="35" borderId="0" xfId="56" applyFont="1" applyFill="1" applyBorder="1" applyAlignment="1">
      <alignment horizontal="center" wrapText="1"/>
      <protection/>
    </xf>
    <xf numFmtId="0" fontId="3" fillId="33" borderId="10" xfId="56" applyFont="1" applyFill="1" applyBorder="1" applyAlignment="1">
      <alignment horizontal="center" wrapText="1"/>
      <protection/>
    </xf>
    <xf numFmtId="0" fontId="3" fillId="35" borderId="10" xfId="56" applyFont="1" applyFill="1" applyBorder="1" applyAlignment="1">
      <alignment horizontal="center" wrapText="1"/>
      <protection/>
    </xf>
    <xf numFmtId="0" fontId="3" fillId="33" borderId="0" xfId="56" applyFont="1" applyFill="1" applyBorder="1" applyAlignment="1">
      <alignment horizontal="left"/>
      <protection/>
    </xf>
    <xf numFmtId="0" fontId="3" fillId="33" borderId="10" xfId="56" applyFont="1" applyFill="1" applyBorder="1" applyAlignment="1">
      <alignment horizontal="center" vertical="center"/>
      <protection/>
    </xf>
    <xf numFmtId="0" fontId="2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wrapText="1" indent="1"/>
    </xf>
    <xf numFmtId="0" fontId="21" fillId="0" borderId="0" xfId="0" applyFont="1" applyBorder="1" applyAlignment="1">
      <alignment horizontal="left" vertical="center"/>
    </xf>
    <xf numFmtId="0" fontId="22" fillId="35" borderId="27" xfId="0" applyFont="1" applyFill="1" applyBorder="1" applyAlignment="1">
      <alignment horizontal="center" wrapText="1"/>
    </xf>
    <xf numFmtId="0" fontId="24" fillId="33" borderId="26" xfId="0" applyFont="1" applyFill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>
      <alignment horizontal="left" vertical="top"/>
    </xf>
    <xf numFmtId="0" fontId="22" fillId="42" borderId="26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26" fillId="0" borderId="59" xfId="0" applyFont="1" applyBorder="1" applyAlignment="1">
      <alignment/>
    </xf>
    <xf numFmtId="0" fontId="29" fillId="0" borderId="49" xfId="0" applyFont="1" applyBorder="1" applyAlignment="1">
      <alignment horizontal="center" vertical="center"/>
    </xf>
    <xf numFmtId="0" fontId="26" fillId="0" borderId="26" xfId="0" applyFont="1" applyBorder="1" applyAlignment="1">
      <alignment/>
    </xf>
    <xf numFmtId="0" fontId="29" fillId="0" borderId="31" xfId="0" applyFont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/>
    </xf>
    <xf numFmtId="0" fontId="26" fillId="0" borderId="3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/>
    </xf>
    <xf numFmtId="0" fontId="29" fillId="0" borderId="74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6" fillId="0" borderId="41" xfId="0" applyFont="1" applyBorder="1" applyAlignment="1">
      <alignment/>
    </xf>
    <xf numFmtId="0" fontId="26" fillId="0" borderId="50" xfId="0" applyFont="1" applyBorder="1" applyAlignment="1">
      <alignment/>
    </xf>
    <xf numFmtId="0" fontId="30" fillId="0" borderId="31" xfId="0" applyFont="1" applyFill="1" applyBorder="1" applyAlignment="1">
      <alignment horizontal="center"/>
    </xf>
    <xf numFmtId="0" fontId="26" fillId="0" borderId="51" xfId="0" applyFont="1" applyBorder="1" applyAlignment="1">
      <alignment/>
    </xf>
    <xf numFmtId="0" fontId="8" fillId="34" borderId="60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left" vertical="center"/>
    </xf>
    <xf numFmtId="0" fontId="8" fillId="34" borderId="60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Relationship Id="rId4" Type="http://schemas.openxmlformats.org/officeDocument/2006/relationships/image" Target="../media/image20.jpeg" /><Relationship Id="rId5" Type="http://schemas.openxmlformats.org/officeDocument/2006/relationships/image" Target="../media/image21.jpeg" /><Relationship Id="rId6" Type="http://schemas.openxmlformats.org/officeDocument/2006/relationships/image" Target="../media/image22.jpeg" /><Relationship Id="rId7" Type="http://schemas.openxmlformats.org/officeDocument/2006/relationships/image" Target="../media/image23.jpeg" /><Relationship Id="rId8" Type="http://schemas.openxmlformats.org/officeDocument/2006/relationships/image" Target="../media/image24.jpeg" /><Relationship Id="rId9" Type="http://schemas.openxmlformats.org/officeDocument/2006/relationships/image" Target="../media/image25.jpeg" /><Relationship Id="rId10" Type="http://schemas.openxmlformats.org/officeDocument/2006/relationships/image" Target="../media/image26.jpeg" /><Relationship Id="rId11" Type="http://schemas.openxmlformats.org/officeDocument/2006/relationships/image" Target="../media/image27.jpeg" /><Relationship Id="rId12" Type="http://schemas.openxmlformats.org/officeDocument/2006/relationships/image" Target="../media/image28.jpeg" /><Relationship Id="rId13" Type="http://schemas.openxmlformats.org/officeDocument/2006/relationships/image" Target="../media/image29.jpeg" /><Relationship Id="rId14" Type="http://schemas.openxmlformats.org/officeDocument/2006/relationships/image" Target="../media/image30.jpeg" /><Relationship Id="rId15" Type="http://schemas.openxmlformats.org/officeDocument/2006/relationships/image" Target="../media/image31.jpeg" /><Relationship Id="rId16" Type="http://schemas.openxmlformats.org/officeDocument/2006/relationships/image" Target="../media/image32.jpeg" /><Relationship Id="rId17" Type="http://schemas.openxmlformats.org/officeDocument/2006/relationships/image" Target="../media/image33.jpeg" /><Relationship Id="rId18" Type="http://schemas.openxmlformats.org/officeDocument/2006/relationships/image" Target="../media/image34.jpeg" /><Relationship Id="rId19" Type="http://schemas.openxmlformats.org/officeDocument/2006/relationships/image" Target="../media/image35.jpeg" /><Relationship Id="rId20" Type="http://schemas.openxmlformats.org/officeDocument/2006/relationships/image" Target="../media/image36.jpeg" /><Relationship Id="rId21" Type="http://schemas.openxmlformats.org/officeDocument/2006/relationships/image" Target="../media/image37.jpeg" /><Relationship Id="rId22" Type="http://schemas.openxmlformats.org/officeDocument/2006/relationships/image" Target="../media/image38.jpeg" /><Relationship Id="rId23" Type="http://schemas.openxmlformats.org/officeDocument/2006/relationships/image" Target="../media/image39.jpeg" /><Relationship Id="rId24" Type="http://schemas.openxmlformats.org/officeDocument/2006/relationships/image" Target="../media/image40.jpeg" /><Relationship Id="rId25" Type="http://schemas.openxmlformats.org/officeDocument/2006/relationships/image" Target="../media/image41.jpeg" /><Relationship Id="rId26" Type="http://schemas.openxmlformats.org/officeDocument/2006/relationships/image" Target="../media/image42.jpeg" /><Relationship Id="rId27" Type="http://schemas.openxmlformats.org/officeDocument/2006/relationships/image" Target="../media/image43.jpeg" /><Relationship Id="rId28" Type="http://schemas.openxmlformats.org/officeDocument/2006/relationships/image" Target="../media/image44.jpeg" /><Relationship Id="rId29" Type="http://schemas.openxmlformats.org/officeDocument/2006/relationships/image" Target="../media/image45.jpeg" /><Relationship Id="rId30" Type="http://schemas.openxmlformats.org/officeDocument/2006/relationships/image" Target="../media/image46.jpeg" /><Relationship Id="rId31" Type="http://schemas.openxmlformats.org/officeDocument/2006/relationships/image" Target="../media/image47.jpeg" /><Relationship Id="rId32" Type="http://schemas.openxmlformats.org/officeDocument/2006/relationships/image" Target="../media/image48.jpeg" /><Relationship Id="rId33" Type="http://schemas.openxmlformats.org/officeDocument/2006/relationships/image" Target="../media/image49.jpeg" /><Relationship Id="rId34" Type="http://schemas.openxmlformats.org/officeDocument/2006/relationships/image" Target="../media/image50.jpeg" /><Relationship Id="rId35" Type="http://schemas.openxmlformats.org/officeDocument/2006/relationships/image" Target="../media/image51.jpeg" /><Relationship Id="rId36" Type="http://schemas.openxmlformats.org/officeDocument/2006/relationships/image" Target="../media/image52.jpeg" /><Relationship Id="rId37" Type="http://schemas.openxmlformats.org/officeDocument/2006/relationships/image" Target="../media/image53.jpeg" /><Relationship Id="rId38" Type="http://schemas.openxmlformats.org/officeDocument/2006/relationships/image" Target="../media/image54.jpeg" /><Relationship Id="rId39" Type="http://schemas.openxmlformats.org/officeDocument/2006/relationships/image" Target="../media/image55.jpeg" /><Relationship Id="rId40" Type="http://schemas.openxmlformats.org/officeDocument/2006/relationships/image" Target="../media/image56.jpeg" /><Relationship Id="rId41" Type="http://schemas.openxmlformats.org/officeDocument/2006/relationships/image" Target="../media/image57.jpeg" /><Relationship Id="rId42" Type="http://schemas.openxmlformats.org/officeDocument/2006/relationships/image" Target="../media/image58.jpeg" /><Relationship Id="rId43" Type="http://schemas.openxmlformats.org/officeDocument/2006/relationships/image" Target="../media/image59.jpeg" /><Relationship Id="rId44" Type="http://schemas.openxmlformats.org/officeDocument/2006/relationships/image" Target="../media/image6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0</xdr:col>
      <xdr:colOff>866775</xdr:colOff>
      <xdr:row>3</xdr:row>
      <xdr:rowOff>561975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0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914400</xdr:colOff>
      <xdr:row>4</xdr:row>
      <xdr:rowOff>666750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05100"/>
          <a:ext cx="914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923925</xdr:colOff>
      <xdr:row>5</xdr:row>
      <xdr:rowOff>619125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362325"/>
          <a:ext cx="895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</xdr:row>
      <xdr:rowOff>38100</xdr:rowOff>
    </xdr:from>
    <xdr:to>
      <xdr:col>0</xdr:col>
      <xdr:colOff>876300</xdr:colOff>
      <xdr:row>6</xdr:row>
      <xdr:rowOff>1190625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4029075"/>
          <a:ext cx="866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</xdr:row>
      <xdr:rowOff>47625</xdr:rowOff>
    </xdr:from>
    <xdr:to>
      <xdr:col>0</xdr:col>
      <xdr:colOff>904875</xdr:colOff>
      <xdr:row>7</xdr:row>
      <xdr:rowOff>495300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5267325"/>
          <a:ext cx="895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</xdr:row>
      <xdr:rowOff>19050</xdr:rowOff>
    </xdr:from>
    <xdr:to>
      <xdr:col>0</xdr:col>
      <xdr:colOff>914400</xdr:colOff>
      <xdr:row>8</xdr:row>
      <xdr:rowOff>838200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5753100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904875</xdr:colOff>
      <xdr:row>9</xdr:row>
      <xdr:rowOff>685800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581775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10</xdr:row>
      <xdr:rowOff>76200</xdr:rowOff>
    </xdr:from>
    <xdr:to>
      <xdr:col>0</xdr:col>
      <xdr:colOff>876300</xdr:colOff>
      <xdr:row>10</xdr:row>
      <xdr:rowOff>685800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362825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923925</xdr:colOff>
      <xdr:row>11</xdr:row>
      <xdr:rowOff>800100</xdr:rowOff>
    </xdr:to>
    <xdr:pic>
      <xdr:nvPicPr>
        <xdr:cNvPr id="9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8143875"/>
          <a:ext cx="923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904875</xdr:colOff>
      <xdr:row>1</xdr:row>
      <xdr:rowOff>1104900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2860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885825</xdr:colOff>
      <xdr:row>2</xdr:row>
      <xdr:rowOff>685800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352550"/>
          <a:ext cx="885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</xdr:row>
      <xdr:rowOff>85725</xdr:rowOff>
    </xdr:from>
    <xdr:to>
      <xdr:col>2</xdr:col>
      <xdr:colOff>219075</xdr:colOff>
      <xdr:row>2</xdr:row>
      <xdr:rowOff>628650</xdr:rowOff>
    </xdr:to>
    <xdr:pic>
      <xdr:nvPicPr>
        <xdr:cNvPr id="12" name="Рисунок 13" descr="images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09875" y="14192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104775</xdr:rowOff>
    </xdr:from>
    <xdr:to>
      <xdr:col>1</xdr:col>
      <xdr:colOff>1581150</xdr:colOff>
      <xdr:row>2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619125"/>
          <a:ext cx="1524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</xdr:row>
      <xdr:rowOff>57150</xdr:rowOff>
    </xdr:from>
    <xdr:to>
      <xdr:col>2</xdr:col>
      <xdr:colOff>1638300</xdr:colOff>
      <xdr:row>2</xdr:row>
      <xdr:rowOff>1238250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571500"/>
          <a:ext cx="1581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180975</xdr:rowOff>
    </xdr:from>
    <xdr:to>
      <xdr:col>3</xdr:col>
      <xdr:colOff>1409700</xdr:colOff>
      <xdr:row>2</xdr:row>
      <xdr:rowOff>1009650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695325"/>
          <a:ext cx="1371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</xdr:row>
      <xdr:rowOff>76200</xdr:rowOff>
    </xdr:from>
    <xdr:to>
      <xdr:col>4</xdr:col>
      <xdr:colOff>1447800</xdr:colOff>
      <xdr:row>2</xdr:row>
      <xdr:rowOff>1066800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91225" y="590550"/>
          <a:ext cx="1409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19050</xdr:rowOff>
    </xdr:from>
    <xdr:to>
      <xdr:col>1</xdr:col>
      <xdr:colOff>876300</xdr:colOff>
      <xdr:row>3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47700"/>
          <a:ext cx="1685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12</xdr:row>
      <xdr:rowOff>9525</xdr:rowOff>
    </xdr:from>
    <xdr:to>
      <xdr:col>1</xdr:col>
      <xdr:colOff>800100</xdr:colOff>
      <xdr:row>12</xdr:row>
      <xdr:rowOff>781050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048000"/>
          <a:ext cx="1628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16</xdr:row>
      <xdr:rowOff>28575</xdr:rowOff>
    </xdr:from>
    <xdr:to>
      <xdr:col>1</xdr:col>
      <xdr:colOff>714375</xdr:colOff>
      <xdr:row>16</xdr:row>
      <xdr:rowOff>1209675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4743450"/>
          <a:ext cx="1390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39</xdr:row>
      <xdr:rowOff>28575</xdr:rowOff>
    </xdr:from>
    <xdr:to>
      <xdr:col>1</xdr:col>
      <xdr:colOff>352425</xdr:colOff>
      <xdr:row>39</xdr:row>
      <xdr:rowOff>1085850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12639675"/>
          <a:ext cx="857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27</xdr:row>
      <xdr:rowOff>9525</xdr:rowOff>
    </xdr:from>
    <xdr:to>
      <xdr:col>1</xdr:col>
      <xdr:colOff>695325</xdr:colOff>
      <xdr:row>27</xdr:row>
      <xdr:rowOff>1276350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7600950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45</xdr:row>
      <xdr:rowOff>66675</xdr:rowOff>
    </xdr:from>
    <xdr:to>
      <xdr:col>0</xdr:col>
      <xdr:colOff>809625</xdr:colOff>
      <xdr:row>46</xdr:row>
      <xdr:rowOff>314325</xdr:rowOff>
    </xdr:to>
    <xdr:pic>
      <xdr:nvPicPr>
        <xdr:cNvPr id="6" name="Picture 6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202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200025</xdr:rowOff>
    </xdr:from>
    <xdr:to>
      <xdr:col>0</xdr:col>
      <xdr:colOff>847725</xdr:colOff>
      <xdr:row>43</xdr:row>
      <xdr:rowOff>47625</xdr:rowOff>
    </xdr:to>
    <xdr:pic>
      <xdr:nvPicPr>
        <xdr:cNvPr id="7" name="Picture 6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14392275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52</xdr:row>
      <xdr:rowOff>180975</xdr:rowOff>
    </xdr:from>
    <xdr:to>
      <xdr:col>0</xdr:col>
      <xdr:colOff>762000</xdr:colOff>
      <xdr:row>53</xdr:row>
      <xdr:rowOff>285750</xdr:rowOff>
    </xdr:to>
    <xdr:pic>
      <xdr:nvPicPr>
        <xdr:cNvPr id="8" name="Picture 6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1971675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56</xdr:row>
      <xdr:rowOff>76200</xdr:rowOff>
    </xdr:from>
    <xdr:to>
      <xdr:col>0</xdr:col>
      <xdr:colOff>771525</xdr:colOff>
      <xdr:row>57</xdr:row>
      <xdr:rowOff>257175</xdr:rowOff>
    </xdr:to>
    <xdr:pic>
      <xdr:nvPicPr>
        <xdr:cNvPr id="9" name="Picture 6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5550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73</xdr:row>
      <xdr:rowOff>57150</xdr:rowOff>
    </xdr:from>
    <xdr:to>
      <xdr:col>0</xdr:col>
      <xdr:colOff>762000</xdr:colOff>
      <xdr:row>76</xdr:row>
      <xdr:rowOff>409575</xdr:rowOff>
    </xdr:to>
    <xdr:pic>
      <xdr:nvPicPr>
        <xdr:cNvPr id="10" name="Picture 6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31118175"/>
          <a:ext cx="6477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85</xdr:row>
      <xdr:rowOff>57150</xdr:rowOff>
    </xdr:from>
    <xdr:to>
      <xdr:col>0</xdr:col>
      <xdr:colOff>752475</xdr:colOff>
      <xdr:row>85</xdr:row>
      <xdr:rowOff>1095375</xdr:rowOff>
    </xdr:to>
    <xdr:pic>
      <xdr:nvPicPr>
        <xdr:cNvPr id="11" name="Picture 6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38280975"/>
          <a:ext cx="628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77</xdr:row>
      <xdr:rowOff>47625</xdr:rowOff>
    </xdr:from>
    <xdr:to>
      <xdr:col>0</xdr:col>
      <xdr:colOff>752475</xdr:colOff>
      <xdr:row>77</xdr:row>
      <xdr:rowOff>428625</xdr:rowOff>
    </xdr:to>
    <xdr:pic>
      <xdr:nvPicPr>
        <xdr:cNvPr id="12" name="Picture 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33185100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</xdr:row>
      <xdr:rowOff>104775</xdr:rowOff>
    </xdr:from>
    <xdr:to>
      <xdr:col>0</xdr:col>
      <xdr:colOff>800100</xdr:colOff>
      <xdr:row>9</xdr:row>
      <xdr:rowOff>76200</xdr:rowOff>
    </xdr:to>
    <xdr:pic>
      <xdr:nvPicPr>
        <xdr:cNvPr id="13" name="Picture 6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" y="20097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78</xdr:row>
      <xdr:rowOff>57150</xdr:rowOff>
    </xdr:from>
    <xdr:to>
      <xdr:col>0</xdr:col>
      <xdr:colOff>714375</xdr:colOff>
      <xdr:row>78</xdr:row>
      <xdr:rowOff>609600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300" y="3368040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87</xdr:row>
      <xdr:rowOff>9525</xdr:rowOff>
    </xdr:from>
    <xdr:to>
      <xdr:col>0</xdr:col>
      <xdr:colOff>723900</xdr:colOff>
      <xdr:row>87</xdr:row>
      <xdr:rowOff>504825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5725" y="4083367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88</xdr:row>
      <xdr:rowOff>209550</xdr:rowOff>
    </xdr:from>
    <xdr:to>
      <xdr:col>0</xdr:col>
      <xdr:colOff>723900</xdr:colOff>
      <xdr:row>89</xdr:row>
      <xdr:rowOff>333375</xdr:rowOff>
    </xdr:to>
    <xdr:pic>
      <xdr:nvPicPr>
        <xdr:cNvPr id="16" name="Picture 7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725" y="4157662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90</xdr:row>
      <xdr:rowOff>19050</xdr:rowOff>
    </xdr:from>
    <xdr:to>
      <xdr:col>0</xdr:col>
      <xdr:colOff>762000</xdr:colOff>
      <xdr:row>90</xdr:row>
      <xdr:rowOff>466725</xdr:rowOff>
    </xdr:to>
    <xdr:pic>
      <xdr:nvPicPr>
        <xdr:cNvPr id="17" name="Picture 7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3350" y="42376725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91</xdr:row>
      <xdr:rowOff>85725</xdr:rowOff>
    </xdr:from>
    <xdr:to>
      <xdr:col>0</xdr:col>
      <xdr:colOff>762000</xdr:colOff>
      <xdr:row>92</xdr:row>
      <xdr:rowOff>247650</xdr:rowOff>
    </xdr:to>
    <xdr:pic>
      <xdr:nvPicPr>
        <xdr:cNvPr id="18" name="Picture 78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" y="42929175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84</xdr:row>
      <xdr:rowOff>180975</xdr:rowOff>
    </xdr:from>
    <xdr:to>
      <xdr:col>0</xdr:col>
      <xdr:colOff>647700</xdr:colOff>
      <xdr:row>84</xdr:row>
      <xdr:rowOff>952500</xdr:rowOff>
    </xdr:to>
    <xdr:pic>
      <xdr:nvPicPr>
        <xdr:cNvPr id="19" name="Picture 78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2400" y="37118925"/>
          <a:ext cx="495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96</xdr:row>
      <xdr:rowOff>19050</xdr:rowOff>
    </xdr:from>
    <xdr:to>
      <xdr:col>0</xdr:col>
      <xdr:colOff>714375</xdr:colOff>
      <xdr:row>96</xdr:row>
      <xdr:rowOff>428625</xdr:rowOff>
    </xdr:to>
    <xdr:pic>
      <xdr:nvPicPr>
        <xdr:cNvPr id="20" name="Рисунок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1925" y="45215175"/>
          <a:ext cx="552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86</xdr:row>
      <xdr:rowOff>247650</xdr:rowOff>
    </xdr:from>
    <xdr:to>
      <xdr:col>0</xdr:col>
      <xdr:colOff>685800</xdr:colOff>
      <xdr:row>86</xdr:row>
      <xdr:rowOff>1219200</xdr:rowOff>
    </xdr:to>
    <xdr:pic>
      <xdr:nvPicPr>
        <xdr:cNvPr id="21" name="Picture 8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075" y="39614475"/>
          <a:ext cx="466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94</xdr:row>
      <xdr:rowOff>66675</xdr:rowOff>
    </xdr:from>
    <xdr:to>
      <xdr:col>0</xdr:col>
      <xdr:colOff>695325</xdr:colOff>
      <xdr:row>94</xdr:row>
      <xdr:rowOff>533400</xdr:rowOff>
    </xdr:to>
    <xdr:pic>
      <xdr:nvPicPr>
        <xdr:cNvPr id="22" name="Picture 85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2875" y="4413885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71</xdr:row>
      <xdr:rowOff>47625</xdr:rowOff>
    </xdr:from>
    <xdr:to>
      <xdr:col>0</xdr:col>
      <xdr:colOff>771525</xdr:colOff>
      <xdr:row>71</xdr:row>
      <xdr:rowOff>533400</xdr:rowOff>
    </xdr:to>
    <xdr:pic>
      <xdr:nvPicPr>
        <xdr:cNvPr id="23" name="Picture 85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29898975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72</xdr:row>
      <xdr:rowOff>28575</xdr:rowOff>
    </xdr:from>
    <xdr:to>
      <xdr:col>0</xdr:col>
      <xdr:colOff>771525</xdr:colOff>
      <xdr:row>72</xdr:row>
      <xdr:rowOff>552450</xdr:rowOff>
    </xdr:to>
    <xdr:pic>
      <xdr:nvPicPr>
        <xdr:cNvPr id="24" name="Picture 85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4300" y="3044190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95</xdr:row>
      <xdr:rowOff>114300</xdr:rowOff>
    </xdr:from>
    <xdr:to>
      <xdr:col>0</xdr:col>
      <xdr:colOff>809625</xdr:colOff>
      <xdr:row>95</xdr:row>
      <xdr:rowOff>476250</xdr:rowOff>
    </xdr:to>
    <xdr:pic>
      <xdr:nvPicPr>
        <xdr:cNvPr id="25" name="Picture 88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2875" y="44777025"/>
          <a:ext cx="666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93</xdr:row>
      <xdr:rowOff>66675</xdr:rowOff>
    </xdr:from>
    <xdr:to>
      <xdr:col>0</xdr:col>
      <xdr:colOff>781050</xdr:colOff>
      <xdr:row>93</xdr:row>
      <xdr:rowOff>542925</xdr:rowOff>
    </xdr:to>
    <xdr:pic>
      <xdr:nvPicPr>
        <xdr:cNvPr id="26" name="Picture 88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00" y="43557825"/>
          <a:ext cx="742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13</xdr:row>
      <xdr:rowOff>38100</xdr:rowOff>
    </xdr:from>
    <xdr:to>
      <xdr:col>0</xdr:col>
      <xdr:colOff>819150</xdr:colOff>
      <xdr:row>14</xdr:row>
      <xdr:rowOff>333375</xdr:rowOff>
    </xdr:to>
    <xdr:pic>
      <xdr:nvPicPr>
        <xdr:cNvPr id="27" name="Picture 62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0500" y="3876675"/>
          <a:ext cx="628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64</xdr:row>
      <xdr:rowOff>19050</xdr:rowOff>
    </xdr:from>
    <xdr:to>
      <xdr:col>0</xdr:col>
      <xdr:colOff>704850</xdr:colOff>
      <xdr:row>64</xdr:row>
      <xdr:rowOff>647700</xdr:rowOff>
    </xdr:to>
    <xdr:pic>
      <xdr:nvPicPr>
        <xdr:cNvPr id="28" name="Picture 4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6675" y="2615565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65</xdr:row>
      <xdr:rowOff>38100</xdr:rowOff>
    </xdr:from>
    <xdr:to>
      <xdr:col>0</xdr:col>
      <xdr:colOff>809625</xdr:colOff>
      <xdr:row>65</xdr:row>
      <xdr:rowOff>876300</xdr:rowOff>
    </xdr:to>
    <xdr:pic>
      <xdr:nvPicPr>
        <xdr:cNvPr id="29" name="Picture 4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625" y="26870025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20</xdr:row>
      <xdr:rowOff>38100</xdr:rowOff>
    </xdr:from>
    <xdr:to>
      <xdr:col>0</xdr:col>
      <xdr:colOff>771525</xdr:colOff>
      <xdr:row>24</xdr:row>
      <xdr:rowOff>95250</xdr:rowOff>
    </xdr:to>
    <xdr:pic>
      <xdr:nvPicPr>
        <xdr:cNvPr id="30" name="Picture 85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150" y="650557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28</xdr:row>
      <xdr:rowOff>104775</xdr:rowOff>
    </xdr:from>
    <xdr:to>
      <xdr:col>0</xdr:col>
      <xdr:colOff>771525</xdr:colOff>
      <xdr:row>33</xdr:row>
      <xdr:rowOff>19050</xdr:rowOff>
    </xdr:to>
    <xdr:pic>
      <xdr:nvPicPr>
        <xdr:cNvPr id="31" name="Picture 85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8100" y="90487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79</xdr:row>
      <xdr:rowOff>9525</xdr:rowOff>
    </xdr:from>
    <xdr:to>
      <xdr:col>0</xdr:col>
      <xdr:colOff>723900</xdr:colOff>
      <xdr:row>79</xdr:row>
      <xdr:rowOff>485775</xdr:rowOff>
    </xdr:to>
    <xdr:pic>
      <xdr:nvPicPr>
        <xdr:cNvPr id="32" name="Picture 105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6200" y="34270950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80</xdr:row>
      <xdr:rowOff>38100</xdr:rowOff>
    </xdr:from>
    <xdr:to>
      <xdr:col>0</xdr:col>
      <xdr:colOff>714375</xdr:colOff>
      <xdr:row>80</xdr:row>
      <xdr:rowOff>476250</xdr:rowOff>
    </xdr:to>
    <xdr:pic>
      <xdr:nvPicPr>
        <xdr:cNvPr id="33" name="Picture 135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6200" y="348615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97</xdr:row>
      <xdr:rowOff>9525</xdr:rowOff>
    </xdr:from>
    <xdr:to>
      <xdr:col>0</xdr:col>
      <xdr:colOff>771525</xdr:colOff>
      <xdr:row>97</xdr:row>
      <xdr:rowOff>504825</xdr:rowOff>
    </xdr:to>
    <xdr:pic>
      <xdr:nvPicPr>
        <xdr:cNvPr id="34" name="Picture 156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" y="4569142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457200</xdr:rowOff>
    </xdr:from>
    <xdr:to>
      <xdr:col>0</xdr:col>
      <xdr:colOff>819150</xdr:colOff>
      <xdr:row>49</xdr:row>
      <xdr:rowOff>266700</xdr:rowOff>
    </xdr:to>
    <xdr:pic>
      <xdr:nvPicPr>
        <xdr:cNvPr id="35" name="Picture 106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756410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59</xdr:row>
      <xdr:rowOff>190500</xdr:rowOff>
    </xdr:from>
    <xdr:to>
      <xdr:col>0</xdr:col>
      <xdr:colOff>781050</xdr:colOff>
      <xdr:row>61</xdr:row>
      <xdr:rowOff>190500</xdr:rowOff>
    </xdr:to>
    <xdr:pic>
      <xdr:nvPicPr>
        <xdr:cNvPr id="36" name="Picture 109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3825" y="23126700"/>
          <a:ext cx="657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47625</xdr:rowOff>
    </xdr:from>
    <xdr:to>
      <xdr:col>1</xdr:col>
      <xdr:colOff>838200</xdr:colOff>
      <xdr:row>35</xdr:row>
      <xdr:rowOff>1333500</xdr:rowOff>
    </xdr:to>
    <xdr:pic>
      <xdr:nvPicPr>
        <xdr:cNvPr id="37" name="Picture 113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10153650"/>
          <a:ext cx="1714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36</xdr:row>
      <xdr:rowOff>228600</xdr:rowOff>
    </xdr:from>
    <xdr:to>
      <xdr:col>0</xdr:col>
      <xdr:colOff>752475</xdr:colOff>
      <xdr:row>37</xdr:row>
      <xdr:rowOff>323850</xdr:rowOff>
    </xdr:to>
    <xdr:pic>
      <xdr:nvPicPr>
        <xdr:cNvPr id="38" name="Picture 85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4300" y="117062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81</xdr:row>
      <xdr:rowOff>9525</xdr:rowOff>
    </xdr:from>
    <xdr:to>
      <xdr:col>0</xdr:col>
      <xdr:colOff>695325</xdr:colOff>
      <xdr:row>81</xdr:row>
      <xdr:rowOff>476250</xdr:rowOff>
    </xdr:to>
    <xdr:pic>
      <xdr:nvPicPr>
        <xdr:cNvPr id="39" name="Picture 125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61925" y="35318700"/>
          <a:ext cx="533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82</xdr:row>
      <xdr:rowOff>38100</xdr:rowOff>
    </xdr:from>
    <xdr:to>
      <xdr:col>0</xdr:col>
      <xdr:colOff>733425</xdr:colOff>
      <xdr:row>82</xdr:row>
      <xdr:rowOff>447675</xdr:rowOff>
    </xdr:to>
    <xdr:pic>
      <xdr:nvPicPr>
        <xdr:cNvPr id="40" name="Picture 125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3825" y="35833050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83</xdr:row>
      <xdr:rowOff>38100</xdr:rowOff>
    </xdr:from>
    <xdr:to>
      <xdr:col>0</xdr:col>
      <xdr:colOff>714375</xdr:colOff>
      <xdr:row>83</xdr:row>
      <xdr:rowOff>628650</xdr:rowOff>
    </xdr:to>
    <xdr:pic>
      <xdr:nvPicPr>
        <xdr:cNvPr id="41" name="Picture 129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33350" y="3631882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62</xdr:row>
      <xdr:rowOff>142875</xdr:rowOff>
    </xdr:from>
    <xdr:to>
      <xdr:col>0</xdr:col>
      <xdr:colOff>752475</xdr:colOff>
      <xdr:row>62</xdr:row>
      <xdr:rowOff>781050</xdr:rowOff>
    </xdr:to>
    <xdr:pic>
      <xdr:nvPicPr>
        <xdr:cNvPr id="42" name="Picture 4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4300" y="2453640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63</xdr:row>
      <xdr:rowOff>76200</xdr:rowOff>
    </xdr:from>
    <xdr:to>
      <xdr:col>0</xdr:col>
      <xdr:colOff>723900</xdr:colOff>
      <xdr:row>63</xdr:row>
      <xdr:rowOff>685800</xdr:rowOff>
    </xdr:to>
    <xdr:pic>
      <xdr:nvPicPr>
        <xdr:cNvPr id="43" name="Рисунок 4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54603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67</xdr:row>
      <xdr:rowOff>28575</xdr:rowOff>
    </xdr:from>
    <xdr:to>
      <xdr:col>1</xdr:col>
      <xdr:colOff>695325</xdr:colOff>
      <xdr:row>67</xdr:row>
      <xdr:rowOff>1009650</xdr:rowOff>
    </xdr:to>
    <xdr:pic>
      <xdr:nvPicPr>
        <xdr:cNvPr id="44" name="Picture 137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7650" y="27974925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37.00390625" style="0" customWidth="1"/>
  </cols>
  <sheetData>
    <row r="1" spans="1:3" s="2" customFormat="1" ht="18">
      <c r="A1" s="1" t="s">
        <v>0</v>
      </c>
      <c r="B1"/>
      <c r="C1" s="2" t="s">
        <v>919</v>
      </c>
    </row>
    <row r="2" spans="1:2" s="2" customFormat="1" ht="87" customHeight="1">
      <c r="A2"/>
      <c r="B2" t="s">
        <v>1</v>
      </c>
    </row>
    <row r="3" spans="1:2" s="2" customFormat="1" ht="56.25" customHeight="1">
      <c r="A3"/>
      <c r="B3" t="s">
        <v>2</v>
      </c>
    </row>
    <row r="4" spans="1:2" s="2" customFormat="1" ht="50.25" customHeight="1">
      <c r="A4"/>
      <c r="B4" t="s">
        <v>3</v>
      </c>
    </row>
    <row r="5" spans="1:2" s="2" customFormat="1" ht="53.25" customHeight="1">
      <c r="A5"/>
      <c r="B5" t="s">
        <v>4</v>
      </c>
    </row>
    <row r="6" spans="1:2" s="2" customFormat="1" ht="49.5" customHeight="1">
      <c r="A6"/>
      <c r="B6" t="s">
        <v>5</v>
      </c>
    </row>
    <row r="7" spans="1:2" s="2" customFormat="1" ht="96.75" customHeight="1">
      <c r="A7"/>
      <c r="B7" t="s">
        <v>6</v>
      </c>
    </row>
    <row r="8" spans="1:2" s="2" customFormat="1" ht="40.5" customHeight="1">
      <c r="A8"/>
      <c r="B8" t="s">
        <v>7</v>
      </c>
    </row>
    <row r="9" spans="1:2" s="2" customFormat="1" ht="66.75" customHeight="1">
      <c r="A9"/>
      <c r="B9" t="s">
        <v>8</v>
      </c>
    </row>
    <row r="10" s="2" customFormat="1" ht="55.5" customHeight="1">
      <c r="B10" t="s">
        <v>943</v>
      </c>
    </row>
    <row r="11" spans="1:2" ht="65.25" customHeight="1">
      <c r="A11" s="3"/>
      <c r="B11" t="s">
        <v>9</v>
      </c>
    </row>
    <row r="12" ht="65.25" customHeight="1">
      <c r="B12" t="s">
        <v>10</v>
      </c>
    </row>
    <row r="13" ht="12.75">
      <c r="A13" s="4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7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6.421875" style="0" customWidth="1"/>
    <col min="2" max="3" width="25.28125" style="0" customWidth="1"/>
    <col min="4" max="4" width="22.28125" style="0" customWidth="1"/>
    <col min="5" max="5" width="22.00390625" style="0" customWidth="1"/>
  </cols>
  <sheetData>
    <row r="1" spans="1:11" ht="27.75">
      <c r="A1" s="433" t="s">
        <v>577</v>
      </c>
      <c r="B1" s="433"/>
      <c r="C1" s="433"/>
      <c r="D1" s="433"/>
      <c r="E1" s="433"/>
      <c r="F1" s="195"/>
      <c r="G1" s="195"/>
      <c r="H1" s="195"/>
      <c r="I1" s="195"/>
      <c r="J1" s="195"/>
      <c r="K1" s="195"/>
    </row>
    <row r="2" spans="6:11" ht="12.75">
      <c r="F2" s="195"/>
      <c r="G2" s="195"/>
      <c r="H2" s="195"/>
      <c r="I2" s="195"/>
      <c r="J2" s="195"/>
      <c r="K2" s="195"/>
    </row>
    <row r="3" spans="1:11" ht="105.75" customHeight="1">
      <c r="A3" s="196"/>
      <c r="B3" s="196"/>
      <c r="C3" s="196"/>
      <c r="D3" s="196"/>
      <c r="E3" s="197"/>
      <c r="F3" s="198"/>
      <c r="G3" s="195"/>
      <c r="H3" s="195"/>
      <c r="I3" s="195"/>
      <c r="J3" s="195"/>
      <c r="K3" s="195"/>
    </row>
    <row r="4" spans="1:11" ht="12.75">
      <c r="A4" s="196" t="s">
        <v>229</v>
      </c>
      <c r="B4" s="199" t="s">
        <v>578</v>
      </c>
      <c r="C4" s="199" t="s">
        <v>579</v>
      </c>
      <c r="D4" s="199" t="s">
        <v>580</v>
      </c>
      <c r="E4" s="199" t="s">
        <v>581</v>
      </c>
      <c r="F4" s="200"/>
      <c r="G4" s="201"/>
      <c r="H4" s="201"/>
      <c r="I4" s="201"/>
      <c r="J4" s="201"/>
      <c r="K4" s="201"/>
    </row>
    <row r="5" spans="1:11" ht="12.75" customHeight="1">
      <c r="A5" s="434" t="s">
        <v>582</v>
      </c>
      <c r="B5" s="434"/>
      <c r="C5" s="434"/>
      <c r="D5" s="434"/>
      <c r="E5" s="434"/>
      <c r="F5" s="202"/>
      <c r="G5" s="203"/>
      <c r="H5" s="203"/>
      <c r="I5" s="203"/>
      <c r="J5" s="203"/>
      <c r="K5" s="201"/>
    </row>
    <row r="6" spans="1:11" ht="12.75">
      <c r="A6" s="196" t="s">
        <v>389</v>
      </c>
      <c r="B6" s="204" t="s">
        <v>583</v>
      </c>
      <c r="C6" s="204" t="s">
        <v>583</v>
      </c>
      <c r="D6" s="204" t="s">
        <v>583</v>
      </c>
      <c r="E6" s="205" t="s">
        <v>583</v>
      </c>
      <c r="F6" s="200"/>
      <c r="G6" s="201"/>
      <c r="H6" s="201"/>
      <c r="I6" s="201"/>
      <c r="J6" s="201"/>
      <c r="K6" s="201"/>
    </row>
    <row r="7" spans="1:11" ht="12.75">
      <c r="A7" s="196" t="s">
        <v>584</v>
      </c>
      <c r="B7" s="204">
        <v>3</v>
      </c>
      <c r="C7" s="204">
        <v>5</v>
      </c>
      <c r="D7" s="204">
        <v>5</v>
      </c>
      <c r="E7" s="205">
        <v>5</v>
      </c>
      <c r="F7" s="200"/>
      <c r="G7" s="201"/>
      <c r="H7" s="201"/>
      <c r="I7" s="201"/>
      <c r="J7" s="201"/>
      <c r="K7" s="201"/>
    </row>
    <row r="8" spans="1:11" ht="12.75">
      <c r="A8" s="196" t="s">
        <v>585</v>
      </c>
      <c r="B8" s="204">
        <v>2</v>
      </c>
      <c r="C8" s="204">
        <v>5</v>
      </c>
      <c r="D8" s="204">
        <v>5</v>
      </c>
      <c r="E8" s="205">
        <v>5</v>
      </c>
      <c r="F8" s="200"/>
      <c r="G8" s="201"/>
      <c r="H8" s="201"/>
      <c r="I8" s="201"/>
      <c r="J8" s="201"/>
      <c r="K8" s="201"/>
    </row>
    <row r="9" spans="1:11" ht="12.75">
      <c r="A9" s="196" t="s">
        <v>586</v>
      </c>
      <c r="B9" s="204" t="s">
        <v>587</v>
      </c>
      <c r="C9" s="204" t="s">
        <v>588</v>
      </c>
      <c r="D9" s="204" t="s">
        <v>588</v>
      </c>
      <c r="E9" s="205" t="s">
        <v>588</v>
      </c>
      <c r="F9" s="200"/>
      <c r="G9" s="201"/>
      <c r="H9" s="201"/>
      <c r="I9" s="201"/>
      <c r="J9" s="201"/>
      <c r="K9" s="201"/>
    </row>
    <row r="10" spans="1:11" ht="12.75" customHeight="1">
      <c r="A10" s="434" t="s">
        <v>589</v>
      </c>
      <c r="B10" s="434"/>
      <c r="C10" s="434"/>
      <c r="D10" s="434"/>
      <c r="E10" s="434"/>
      <c r="F10" s="202"/>
      <c r="G10" s="203"/>
      <c r="H10" s="203"/>
      <c r="I10" s="203"/>
      <c r="J10" s="203"/>
      <c r="K10" s="201"/>
    </row>
    <row r="11" spans="1:11" ht="12.75">
      <c r="A11" s="196" t="s">
        <v>590</v>
      </c>
      <c r="B11" s="204">
        <v>2893</v>
      </c>
      <c r="C11" s="204">
        <v>3350</v>
      </c>
      <c r="D11" s="204">
        <v>3755</v>
      </c>
      <c r="E11" s="205">
        <v>3560</v>
      </c>
      <c r="F11" s="200"/>
      <c r="G11" s="201"/>
      <c r="H11" s="201"/>
      <c r="I11" s="201"/>
      <c r="J11" s="201"/>
      <c r="K11" s="201"/>
    </row>
    <row r="12" spans="1:11" ht="12.75">
      <c r="A12" s="196" t="s">
        <v>591</v>
      </c>
      <c r="B12" s="204">
        <v>1554</v>
      </c>
      <c r="C12" s="204">
        <v>1450</v>
      </c>
      <c r="D12" s="204">
        <v>1620</v>
      </c>
      <c r="E12" s="205">
        <v>1600</v>
      </c>
      <c r="F12" s="200"/>
      <c r="G12" s="201"/>
      <c r="H12" s="201"/>
      <c r="I12" s="201"/>
      <c r="J12" s="201"/>
      <c r="K12" s="201"/>
    </row>
    <row r="13" spans="1:11" ht="12.75">
      <c r="A13" s="196" t="s">
        <v>592</v>
      </c>
      <c r="B13" s="204">
        <v>1512</v>
      </c>
      <c r="C13" s="204">
        <v>1500</v>
      </c>
      <c r="D13" s="204">
        <v>1435</v>
      </c>
      <c r="E13" s="205">
        <v>1670</v>
      </c>
      <c r="F13" s="200"/>
      <c r="G13" s="201"/>
      <c r="H13" s="201"/>
      <c r="I13" s="201"/>
      <c r="J13" s="201"/>
      <c r="K13" s="201"/>
    </row>
    <row r="14" spans="1:11" ht="12.75">
      <c r="A14" s="196" t="s">
        <v>593</v>
      </c>
      <c r="B14" s="204">
        <v>1886</v>
      </c>
      <c r="C14" s="204">
        <v>2170</v>
      </c>
      <c r="D14" s="204">
        <v>2340</v>
      </c>
      <c r="E14" s="205">
        <v>2335</v>
      </c>
      <c r="F14" s="200"/>
      <c r="G14" s="201"/>
      <c r="H14" s="201"/>
      <c r="I14" s="201"/>
      <c r="J14" s="201"/>
      <c r="K14" s="201"/>
    </row>
    <row r="15" spans="1:11" ht="12.75">
      <c r="A15" s="196" t="s">
        <v>594</v>
      </c>
      <c r="B15" s="204" t="s">
        <v>595</v>
      </c>
      <c r="C15" s="204" t="s">
        <v>596</v>
      </c>
      <c r="D15" s="204" t="s">
        <v>597</v>
      </c>
      <c r="E15" s="205" t="s">
        <v>598</v>
      </c>
      <c r="F15" s="200"/>
      <c r="G15" s="201"/>
      <c r="H15" s="201"/>
      <c r="I15" s="201"/>
      <c r="J15" s="201"/>
      <c r="K15" s="201"/>
    </row>
    <row r="16" spans="1:11" ht="25.5">
      <c r="A16" s="196" t="s">
        <v>599</v>
      </c>
      <c r="B16" s="204">
        <v>2.5</v>
      </c>
      <c r="C16" s="204">
        <v>4.8</v>
      </c>
      <c r="D16" s="204">
        <v>4.5</v>
      </c>
      <c r="E16" s="205">
        <v>5</v>
      </c>
      <c r="F16" s="200"/>
      <c r="G16" s="201"/>
      <c r="H16" s="201"/>
      <c r="I16" s="201"/>
      <c r="J16" s="201"/>
      <c r="K16" s="201"/>
    </row>
    <row r="17" spans="1:11" ht="12.75">
      <c r="A17" s="196" t="s">
        <v>600</v>
      </c>
      <c r="B17" s="204" t="s">
        <v>601</v>
      </c>
      <c r="C17" s="204" t="s">
        <v>602</v>
      </c>
      <c r="D17" s="204" t="s">
        <v>603</v>
      </c>
      <c r="E17" s="205" t="s">
        <v>604</v>
      </c>
      <c r="F17" s="200"/>
      <c r="G17" s="201"/>
      <c r="H17" s="201"/>
      <c r="I17" s="201"/>
      <c r="J17" s="201"/>
      <c r="K17" s="201"/>
    </row>
    <row r="18" spans="1:11" ht="12.75">
      <c r="A18" s="196" t="s">
        <v>605</v>
      </c>
      <c r="B18" s="204">
        <v>150</v>
      </c>
      <c r="C18" s="204">
        <v>160</v>
      </c>
      <c r="D18" s="204">
        <v>160</v>
      </c>
      <c r="E18" s="205">
        <v>190</v>
      </c>
      <c r="F18" s="200"/>
      <c r="G18" s="201"/>
      <c r="H18" s="201"/>
      <c r="I18" s="201"/>
      <c r="J18" s="201"/>
      <c r="K18" s="201"/>
    </row>
    <row r="19" spans="1:11" ht="12.75">
      <c r="A19" s="196" t="s">
        <v>606</v>
      </c>
      <c r="B19" s="204" t="s">
        <v>189</v>
      </c>
      <c r="C19" s="204" t="s">
        <v>189</v>
      </c>
      <c r="D19" s="204">
        <v>300</v>
      </c>
      <c r="E19" s="205" t="s">
        <v>189</v>
      </c>
      <c r="F19" s="200"/>
      <c r="G19" s="201"/>
      <c r="H19" s="201"/>
      <c r="I19" s="201"/>
      <c r="J19" s="201"/>
      <c r="K19" s="201"/>
    </row>
    <row r="20" spans="1:11" ht="12.75" customHeight="1">
      <c r="A20" s="434" t="s">
        <v>607</v>
      </c>
      <c r="B20" s="434"/>
      <c r="C20" s="434"/>
      <c r="D20" s="434"/>
      <c r="E20" s="434"/>
      <c r="F20" s="202"/>
      <c r="G20" s="203"/>
      <c r="H20" s="203"/>
      <c r="I20" s="203"/>
      <c r="J20" s="203"/>
      <c r="K20" s="201"/>
    </row>
    <row r="21" spans="1:11" ht="12.75">
      <c r="A21" s="196" t="s">
        <v>608</v>
      </c>
      <c r="B21" s="204">
        <v>582</v>
      </c>
      <c r="C21" s="204">
        <v>920</v>
      </c>
      <c r="D21" s="204">
        <v>990</v>
      </c>
      <c r="E21" s="205">
        <v>1420</v>
      </c>
      <c r="F21" s="200"/>
      <c r="G21" s="201"/>
      <c r="H21" s="201"/>
      <c r="I21" s="201"/>
      <c r="J21" s="201"/>
      <c r="K21" s="201"/>
    </row>
    <row r="22" spans="1:11" ht="12.75">
      <c r="A22" s="196" t="s">
        <v>609</v>
      </c>
      <c r="B22" s="204">
        <v>342</v>
      </c>
      <c r="C22" s="204">
        <v>500</v>
      </c>
      <c r="D22" s="204">
        <v>708</v>
      </c>
      <c r="E22" s="205">
        <v>1100</v>
      </c>
      <c r="F22" s="200"/>
      <c r="G22" s="201"/>
      <c r="H22" s="201"/>
      <c r="I22" s="201"/>
      <c r="J22" s="201"/>
      <c r="K22" s="201"/>
    </row>
    <row r="23" spans="1:11" ht="12.75" customHeight="1">
      <c r="A23" s="434" t="s">
        <v>610</v>
      </c>
      <c r="B23" s="434"/>
      <c r="C23" s="434"/>
      <c r="D23" s="434"/>
      <c r="E23" s="434"/>
      <c r="F23" s="202"/>
      <c r="G23" s="203"/>
      <c r="H23" s="203"/>
      <c r="I23" s="203"/>
      <c r="J23" s="203"/>
      <c r="K23" s="201"/>
    </row>
    <row r="24" spans="1:11" ht="25.5">
      <c r="A24" s="196" t="s">
        <v>611</v>
      </c>
      <c r="B24" s="204" t="s">
        <v>612</v>
      </c>
      <c r="C24" s="204" t="s">
        <v>612</v>
      </c>
      <c r="D24" s="204" t="s">
        <v>612</v>
      </c>
      <c r="E24" s="205" t="s">
        <v>612</v>
      </c>
      <c r="F24" s="200"/>
      <c r="G24" s="201"/>
      <c r="H24" s="201"/>
      <c r="I24" s="201"/>
      <c r="J24" s="201"/>
      <c r="K24" s="201"/>
    </row>
    <row r="25" spans="1:11" ht="12.75">
      <c r="A25" s="196" t="s">
        <v>613</v>
      </c>
      <c r="B25" s="204" t="s">
        <v>614</v>
      </c>
      <c r="C25" s="204" t="s">
        <v>614</v>
      </c>
      <c r="D25" s="204" t="s">
        <v>615</v>
      </c>
      <c r="E25" s="205" t="s">
        <v>616</v>
      </c>
      <c r="F25" s="200"/>
      <c r="G25" s="201"/>
      <c r="H25" s="201"/>
      <c r="I25" s="201"/>
      <c r="J25" s="201"/>
      <c r="K25" s="201"/>
    </row>
    <row r="26" spans="1:11" ht="12.75">
      <c r="A26" s="196" t="s">
        <v>617</v>
      </c>
      <c r="B26" s="204" t="s">
        <v>618</v>
      </c>
      <c r="C26" s="204" t="s">
        <v>619</v>
      </c>
      <c r="D26" s="204" t="s">
        <v>618</v>
      </c>
      <c r="E26" s="205" t="s">
        <v>618</v>
      </c>
      <c r="F26" s="200"/>
      <c r="G26" s="201"/>
      <c r="H26" s="201"/>
      <c r="I26" s="201"/>
      <c r="J26" s="201"/>
      <c r="K26" s="201"/>
    </row>
    <row r="27" spans="1:11" ht="12.75" customHeight="1">
      <c r="A27" s="434" t="s">
        <v>620</v>
      </c>
      <c r="B27" s="434"/>
      <c r="C27" s="434"/>
      <c r="D27" s="434"/>
      <c r="E27" s="434"/>
      <c r="F27" s="202"/>
      <c r="G27" s="203"/>
      <c r="H27" s="203"/>
      <c r="I27" s="203"/>
      <c r="J27" s="203"/>
      <c r="K27" s="201"/>
    </row>
    <row r="28" spans="1:11" ht="12.75">
      <c r="A28" s="196" t="s">
        <v>621</v>
      </c>
      <c r="B28" s="204" t="s">
        <v>622</v>
      </c>
      <c r="C28" s="204" t="s">
        <v>622</v>
      </c>
      <c r="D28" s="204" t="s">
        <v>623</v>
      </c>
      <c r="E28" s="205" t="s">
        <v>622</v>
      </c>
      <c r="F28" s="200"/>
      <c r="G28" s="201"/>
      <c r="H28" s="201"/>
      <c r="I28" s="201"/>
      <c r="J28" s="201"/>
      <c r="K28" s="201"/>
    </row>
    <row r="29" spans="1:11" ht="12.75">
      <c r="A29" s="196" t="s">
        <v>624</v>
      </c>
      <c r="B29" s="204" t="s">
        <v>625</v>
      </c>
      <c r="C29" s="204" t="s">
        <v>625</v>
      </c>
      <c r="D29" s="204" t="s">
        <v>626</v>
      </c>
      <c r="E29" s="205" t="s">
        <v>625</v>
      </c>
      <c r="F29" s="200"/>
      <c r="G29" s="201"/>
      <c r="H29" s="201"/>
      <c r="I29" s="201"/>
      <c r="J29" s="201"/>
      <c r="K29" s="201"/>
    </row>
    <row r="30" spans="1:11" ht="12.75">
      <c r="A30" s="196" t="s">
        <v>627</v>
      </c>
      <c r="B30" s="204" t="s">
        <v>628</v>
      </c>
      <c r="C30" s="204" t="s">
        <v>628</v>
      </c>
      <c r="D30" s="204" t="s">
        <v>628</v>
      </c>
      <c r="E30" s="205" t="s">
        <v>628</v>
      </c>
      <c r="F30" s="200"/>
      <c r="G30" s="201"/>
      <c r="H30" s="201"/>
      <c r="I30" s="201"/>
      <c r="J30" s="201"/>
      <c r="K30" s="201"/>
    </row>
    <row r="31" spans="1:11" ht="12.75" customHeight="1">
      <c r="A31" s="434" t="s">
        <v>629</v>
      </c>
      <c r="B31" s="434"/>
      <c r="C31" s="434"/>
      <c r="D31" s="434"/>
      <c r="E31" s="434"/>
      <c r="F31" s="202"/>
      <c r="G31" s="203"/>
      <c r="H31" s="203"/>
      <c r="I31" s="203"/>
      <c r="J31" s="203"/>
      <c r="K31" s="201"/>
    </row>
    <row r="32" spans="1:11" ht="12.75">
      <c r="A32" s="196" t="s">
        <v>630</v>
      </c>
      <c r="B32" s="204" t="s">
        <v>631</v>
      </c>
      <c r="C32" s="204" t="s">
        <v>632</v>
      </c>
      <c r="D32" s="204" t="s">
        <v>633</v>
      </c>
      <c r="E32" s="205" t="s">
        <v>634</v>
      </c>
      <c r="F32" s="200"/>
      <c r="G32" s="201"/>
      <c r="H32" s="201"/>
      <c r="I32" s="201"/>
      <c r="J32" s="201"/>
      <c r="K32" s="201"/>
    </row>
    <row r="33" spans="1:11" ht="25.5">
      <c r="A33" s="196" t="s">
        <v>635</v>
      </c>
      <c r="B33" s="204">
        <v>72</v>
      </c>
      <c r="C33" s="204">
        <v>60</v>
      </c>
      <c r="D33" s="204">
        <v>72</v>
      </c>
      <c r="E33" s="205">
        <v>120</v>
      </c>
      <c r="F33" s="200"/>
      <c r="G33" s="201"/>
      <c r="H33" s="201"/>
      <c r="I33" s="201"/>
      <c r="J33" s="201"/>
      <c r="K33" s="201"/>
    </row>
    <row r="34" spans="1:11" ht="25.5">
      <c r="A34" s="196" t="s">
        <v>636</v>
      </c>
      <c r="B34" s="204" t="s">
        <v>637</v>
      </c>
      <c r="C34" s="204" t="s">
        <v>638</v>
      </c>
      <c r="D34" s="204" t="s">
        <v>638</v>
      </c>
      <c r="E34" s="205" t="s">
        <v>639</v>
      </c>
      <c r="F34" s="200"/>
      <c r="G34" s="201"/>
      <c r="H34" s="201"/>
      <c r="I34" s="201"/>
      <c r="J34" s="201"/>
      <c r="K34" s="201"/>
    </row>
    <row r="35" spans="1:11" ht="12.75">
      <c r="A35" s="196" t="s">
        <v>640</v>
      </c>
      <c r="B35" s="204" t="s">
        <v>638</v>
      </c>
      <c r="C35" s="204" t="s">
        <v>639</v>
      </c>
      <c r="D35" s="204" t="s">
        <v>641</v>
      </c>
      <c r="E35" s="205" t="s">
        <v>642</v>
      </c>
      <c r="F35" s="200"/>
      <c r="G35" s="201"/>
      <c r="H35" s="201"/>
      <c r="I35" s="201"/>
      <c r="J35" s="201"/>
      <c r="K35" s="201"/>
    </row>
    <row r="36" spans="1:11" ht="12.75">
      <c r="A36" s="196" t="s">
        <v>643</v>
      </c>
      <c r="B36" s="204" t="s">
        <v>644</v>
      </c>
      <c r="C36" s="204" t="s">
        <v>645</v>
      </c>
      <c r="D36" s="204" t="s">
        <v>646</v>
      </c>
      <c r="E36" s="205" t="s">
        <v>647</v>
      </c>
      <c r="F36" s="200"/>
      <c r="G36" s="201"/>
      <c r="H36" s="201"/>
      <c r="I36" s="201"/>
      <c r="J36" s="201"/>
      <c r="K36" s="201"/>
    </row>
    <row r="37" spans="1:11" ht="25.5">
      <c r="A37" s="196" t="s">
        <v>648</v>
      </c>
      <c r="B37" s="204" t="s">
        <v>649</v>
      </c>
      <c r="C37" s="204" t="s">
        <v>650</v>
      </c>
      <c r="D37" s="204" t="s">
        <v>651</v>
      </c>
      <c r="E37" s="205" t="s">
        <v>650</v>
      </c>
      <c r="F37" s="200"/>
      <c r="G37" s="201"/>
      <c r="H37" s="201"/>
      <c r="I37" s="201"/>
      <c r="J37" s="201"/>
      <c r="K37" s="201"/>
    </row>
    <row r="38" spans="1:11" ht="12.75" customHeight="1">
      <c r="A38" s="434" t="s">
        <v>652</v>
      </c>
      <c r="B38" s="434"/>
      <c r="C38" s="434"/>
      <c r="D38" s="434"/>
      <c r="E38" s="434"/>
      <c r="F38" s="202"/>
      <c r="G38" s="203"/>
      <c r="H38" s="203"/>
      <c r="I38" s="203"/>
      <c r="J38" s="203"/>
      <c r="K38" s="201"/>
    </row>
    <row r="39" spans="1:11" ht="12.75">
      <c r="A39" s="196" t="s">
        <v>653</v>
      </c>
      <c r="B39" s="204" t="s">
        <v>654</v>
      </c>
      <c r="C39" s="204" t="s">
        <v>655</v>
      </c>
      <c r="D39" s="204" t="s">
        <v>656</v>
      </c>
      <c r="E39" s="205" t="s">
        <v>657</v>
      </c>
      <c r="F39" s="200"/>
      <c r="G39" s="201"/>
      <c r="H39" s="201"/>
      <c r="I39" s="201"/>
      <c r="J39" s="201"/>
      <c r="K39" s="201"/>
    </row>
    <row r="40" spans="1:11" ht="12.75">
      <c r="A40" s="196" t="s">
        <v>658</v>
      </c>
      <c r="B40" s="204">
        <v>6</v>
      </c>
      <c r="C40" s="204">
        <v>10</v>
      </c>
      <c r="D40" s="204">
        <v>6</v>
      </c>
      <c r="E40" s="205">
        <v>10</v>
      </c>
      <c r="F40" s="200"/>
      <c r="G40" s="201"/>
      <c r="H40" s="201"/>
      <c r="I40" s="201"/>
      <c r="J40" s="201"/>
      <c r="K40" s="201"/>
    </row>
    <row r="41" spans="1:11" ht="12.75">
      <c r="A41" s="196" t="s">
        <v>659</v>
      </c>
      <c r="B41" s="204" t="s">
        <v>660</v>
      </c>
      <c r="C41" s="204" t="s">
        <v>661</v>
      </c>
      <c r="D41" s="204" t="s">
        <v>660</v>
      </c>
      <c r="E41" s="205" t="s">
        <v>660</v>
      </c>
      <c r="F41" s="200"/>
      <c r="G41" s="201"/>
      <c r="H41" s="201"/>
      <c r="I41" s="201"/>
      <c r="J41" s="201"/>
      <c r="K41" s="201"/>
    </row>
    <row r="42" spans="1:11" ht="12.75">
      <c r="A42" s="196" t="s">
        <v>662</v>
      </c>
      <c r="B42" s="204">
        <v>8</v>
      </c>
      <c r="C42" s="204">
        <v>8</v>
      </c>
      <c r="D42" s="204">
        <v>8</v>
      </c>
      <c r="E42" s="205">
        <v>8</v>
      </c>
      <c r="F42" s="200"/>
      <c r="G42" s="201"/>
      <c r="H42" s="201"/>
      <c r="I42" s="201"/>
      <c r="J42" s="201"/>
      <c r="K42" s="201"/>
    </row>
    <row r="43" spans="1:11" ht="12.75" customHeight="1">
      <c r="A43" s="434" t="s">
        <v>663</v>
      </c>
      <c r="B43" s="434"/>
      <c r="C43" s="434"/>
      <c r="D43" s="434"/>
      <c r="E43" s="434"/>
      <c r="F43" s="202"/>
      <c r="G43" s="203"/>
      <c r="H43" s="203"/>
      <c r="I43" s="203"/>
      <c r="J43" s="203"/>
      <c r="K43" s="201"/>
    </row>
    <row r="44" spans="1:11" ht="12.75">
      <c r="A44" s="196" t="s">
        <v>664</v>
      </c>
      <c r="B44" s="206" t="s">
        <v>665</v>
      </c>
      <c r="C44" s="207" t="s">
        <v>666</v>
      </c>
      <c r="D44" s="206" t="s">
        <v>665</v>
      </c>
      <c r="E44" s="208" t="s">
        <v>665</v>
      </c>
      <c r="F44" s="200"/>
      <c r="G44" s="201"/>
      <c r="H44" s="201"/>
      <c r="I44" s="201"/>
      <c r="J44" s="201"/>
      <c r="K44" s="201"/>
    </row>
    <row r="45" spans="1:11" ht="12.75">
      <c r="A45" s="196" t="s">
        <v>667</v>
      </c>
      <c r="B45" s="209" t="s">
        <v>668</v>
      </c>
      <c r="C45" s="207" t="s">
        <v>666</v>
      </c>
      <c r="D45" s="206" t="s">
        <v>665</v>
      </c>
      <c r="E45" s="209" t="s">
        <v>669</v>
      </c>
      <c r="F45" s="200"/>
      <c r="G45" s="201"/>
      <c r="H45" s="201"/>
      <c r="I45" s="201"/>
      <c r="J45" s="201"/>
      <c r="K45" s="201"/>
    </row>
    <row r="46" spans="1:11" ht="12.75">
      <c r="A46" s="196" t="s">
        <v>670</v>
      </c>
      <c r="B46" s="207" t="s">
        <v>666</v>
      </c>
      <c r="C46" s="207" t="s">
        <v>666</v>
      </c>
      <c r="D46" s="206" t="s">
        <v>665</v>
      </c>
      <c r="E46" s="207" t="s">
        <v>666</v>
      </c>
      <c r="F46" s="200"/>
      <c r="G46" s="201"/>
      <c r="H46" s="201"/>
      <c r="I46" s="201"/>
      <c r="J46" s="201"/>
      <c r="K46" s="201"/>
    </row>
    <row r="47" spans="1:11" ht="12.75">
      <c r="A47" s="196" t="s">
        <v>671</v>
      </c>
      <c r="B47" s="207" t="s">
        <v>666</v>
      </c>
      <c r="C47" s="207" t="s">
        <v>666</v>
      </c>
      <c r="D47" s="206" t="s">
        <v>665</v>
      </c>
      <c r="E47" s="207" t="s">
        <v>666</v>
      </c>
      <c r="F47" s="200"/>
      <c r="G47" s="201"/>
      <c r="H47" s="201"/>
      <c r="I47" s="201"/>
      <c r="J47" s="201"/>
      <c r="K47" s="201"/>
    </row>
    <row r="48" spans="1:11" ht="12.75">
      <c r="A48" s="196" t="s">
        <v>672</v>
      </c>
      <c r="B48" s="209" t="s">
        <v>668</v>
      </c>
      <c r="C48" s="209" t="s">
        <v>669</v>
      </c>
      <c r="D48" s="209" t="s">
        <v>669</v>
      </c>
      <c r="E48" s="210" t="s">
        <v>669</v>
      </c>
      <c r="F48" s="200"/>
      <c r="G48" s="201"/>
      <c r="H48" s="201"/>
      <c r="I48" s="201"/>
      <c r="J48" s="201"/>
      <c r="K48" s="201"/>
    </row>
    <row r="49" spans="1:11" ht="25.5">
      <c r="A49" s="196" t="s">
        <v>673</v>
      </c>
      <c r="B49" s="206" t="s">
        <v>665</v>
      </c>
      <c r="C49" s="207" t="s">
        <v>666</v>
      </c>
      <c r="D49" s="206" t="s">
        <v>665</v>
      </c>
      <c r="E49" s="208" t="s">
        <v>665</v>
      </c>
      <c r="F49" s="200"/>
      <c r="G49" s="201"/>
      <c r="H49" s="201"/>
      <c r="I49" s="201"/>
      <c r="J49" s="201"/>
      <c r="K49" s="201"/>
    </row>
    <row r="50" spans="1:11" ht="25.5">
      <c r="A50" s="196" t="s">
        <v>674</v>
      </c>
      <c r="B50" s="207" t="s">
        <v>666</v>
      </c>
      <c r="C50" s="207" t="s">
        <v>666</v>
      </c>
      <c r="D50" s="206" t="s">
        <v>665</v>
      </c>
      <c r="E50" s="207" t="s">
        <v>666</v>
      </c>
      <c r="F50" s="200"/>
      <c r="G50" s="201"/>
      <c r="H50" s="201"/>
      <c r="I50" s="201"/>
      <c r="J50" s="201"/>
      <c r="K50" s="201"/>
    </row>
    <row r="51" spans="1:11" ht="12.75">
      <c r="A51" s="196" t="s">
        <v>675</v>
      </c>
      <c r="B51" s="206" t="s">
        <v>665</v>
      </c>
      <c r="C51" s="206" t="s">
        <v>665</v>
      </c>
      <c r="D51" s="206" t="s">
        <v>665</v>
      </c>
      <c r="E51" s="208" t="s">
        <v>665</v>
      </c>
      <c r="F51" s="200"/>
      <c r="G51" s="201"/>
      <c r="H51" s="201"/>
      <c r="I51" s="201"/>
      <c r="J51" s="201"/>
      <c r="K51" s="201"/>
    </row>
    <row r="52" spans="1:11" ht="25.5">
      <c r="A52" s="196" t="s">
        <v>676</v>
      </c>
      <c r="B52" s="206" t="s">
        <v>665</v>
      </c>
      <c r="C52" s="206" t="s">
        <v>665</v>
      </c>
      <c r="D52" s="206" t="s">
        <v>665</v>
      </c>
      <c r="E52" s="208" t="s">
        <v>665</v>
      </c>
      <c r="F52" s="200"/>
      <c r="G52" s="201"/>
      <c r="H52" s="201"/>
      <c r="I52" s="201"/>
      <c r="J52" s="201"/>
      <c r="K52" s="201"/>
    </row>
    <row r="53" spans="1:11" ht="25.5">
      <c r="A53" s="211" t="s">
        <v>677</v>
      </c>
      <c r="B53" s="209" t="s">
        <v>668</v>
      </c>
      <c r="C53" s="206" t="s">
        <v>665</v>
      </c>
      <c r="D53" s="209" t="s">
        <v>669</v>
      </c>
      <c r="E53" s="209" t="s">
        <v>669</v>
      </c>
      <c r="F53" s="200"/>
      <c r="G53" s="201"/>
      <c r="H53" s="201"/>
      <c r="I53" s="201"/>
      <c r="J53" s="201"/>
      <c r="K53" s="201"/>
    </row>
    <row r="54" spans="1:11" ht="25.5">
      <c r="A54" s="211" t="s">
        <v>678</v>
      </c>
      <c r="B54" s="206" t="s">
        <v>679</v>
      </c>
      <c r="C54" s="206" t="s">
        <v>680</v>
      </c>
      <c r="D54" s="206" t="s">
        <v>681</v>
      </c>
      <c r="E54" s="208" t="s">
        <v>682</v>
      </c>
      <c r="F54" s="200"/>
      <c r="G54" s="201"/>
      <c r="H54" s="201"/>
      <c r="I54" s="201"/>
      <c r="J54" s="201"/>
      <c r="K54" s="201"/>
    </row>
    <row r="55" spans="1:11" ht="25.5">
      <c r="A55" s="211" t="s">
        <v>683</v>
      </c>
      <c r="B55" s="207" t="s">
        <v>666</v>
      </c>
      <c r="C55" s="207" t="s">
        <v>666</v>
      </c>
      <c r="D55" s="209" t="s">
        <v>669</v>
      </c>
      <c r="E55" s="210" t="s">
        <v>669</v>
      </c>
      <c r="F55" s="200"/>
      <c r="G55" s="201"/>
      <c r="H55" s="201"/>
      <c r="I55" s="201"/>
      <c r="J55" s="201"/>
      <c r="K55" s="201"/>
    </row>
    <row r="56" spans="1:11" ht="12.75">
      <c r="A56" s="196" t="s">
        <v>684</v>
      </c>
      <c r="B56" s="209" t="s">
        <v>668</v>
      </c>
      <c r="C56" s="207" t="s">
        <v>666</v>
      </c>
      <c r="D56" s="206" t="s">
        <v>665</v>
      </c>
      <c r="E56" s="212" t="s">
        <v>669</v>
      </c>
      <c r="F56" s="200"/>
      <c r="G56" s="201"/>
      <c r="H56" s="201"/>
      <c r="I56" s="201"/>
      <c r="J56" s="201"/>
      <c r="K56" s="201"/>
    </row>
    <row r="57" spans="1:11" ht="12.75">
      <c r="A57" s="211" t="s">
        <v>685</v>
      </c>
      <c r="B57" s="207" t="s">
        <v>666</v>
      </c>
      <c r="C57" s="207" t="s">
        <v>666</v>
      </c>
      <c r="D57" s="206" t="s">
        <v>665</v>
      </c>
      <c r="E57" s="207" t="s">
        <v>666</v>
      </c>
      <c r="F57" s="200"/>
      <c r="G57" s="201"/>
      <c r="H57" s="201"/>
      <c r="I57" s="201"/>
      <c r="J57" s="201"/>
      <c r="K57" s="201"/>
    </row>
    <row r="58" spans="1:11" ht="25.5">
      <c r="A58" s="213" t="s">
        <v>686</v>
      </c>
      <c r="B58" s="214">
        <v>14400</v>
      </c>
      <c r="C58" s="214">
        <v>12500</v>
      </c>
      <c r="D58" s="215">
        <v>20400</v>
      </c>
      <c r="E58" s="214">
        <v>19500</v>
      </c>
      <c r="F58" s="200"/>
      <c r="G58" s="201"/>
      <c r="H58" s="201"/>
      <c r="I58" s="201"/>
      <c r="J58" s="201"/>
      <c r="K58" s="201"/>
    </row>
    <row r="59" spans="1:11" ht="12.75">
      <c r="A59" s="216" t="s">
        <v>687</v>
      </c>
      <c r="B59" s="217">
        <f>B58-B58*0.07</f>
        <v>13392</v>
      </c>
      <c r="C59" s="217">
        <f>C58-C58*0.07</f>
        <v>11625</v>
      </c>
      <c r="D59" s="217">
        <f>D58-D58*0.07</f>
        <v>18972</v>
      </c>
      <c r="E59" s="217">
        <f>E58-E58*0.07</f>
        <v>18135</v>
      </c>
      <c r="F59" s="200"/>
      <c r="G59" s="201"/>
      <c r="H59" s="201"/>
      <c r="I59" s="201"/>
      <c r="J59" s="201"/>
      <c r="K59" s="201"/>
    </row>
    <row r="60" spans="1:11" ht="12.75">
      <c r="A60" s="218" t="s">
        <v>665</v>
      </c>
      <c r="B60" s="219" t="s">
        <v>688</v>
      </c>
      <c r="C60" s="220"/>
      <c r="D60" s="220"/>
      <c r="E60" s="220"/>
      <c r="F60" s="201"/>
      <c r="G60" s="201"/>
      <c r="H60" s="201"/>
      <c r="I60" s="201"/>
      <c r="J60" s="201"/>
      <c r="K60" s="201"/>
    </row>
    <row r="61" spans="1:5" ht="12.75">
      <c r="A61" s="221" t="s">
        <v>666</v>
      </c>
      <c r="B61" s="436" t="s">
        <v>689</v>
      </c>
      <c r="C61" s="436"/>
      <c r="D61" s="436"/>
      <c r="E61" s="436"/>
    </row>
    <row r="62" spans="1:5" ht="12.75">
      <c r="A62" s="222" t="s">
        <v>669</v>
      </c>
      <c r="B62" s="437" t="s">
        <v>690</v>
      </c>
      <c r="C62" s="437"/>
      <c r="D62" s="437"/>
      <c r="E62" s="437"/>
    </row>
    <row r="63" spans="1:5" ht="12.75">
      <c r="A63" s="438" t="s">
        <v>691</v>
      </c>
      <c r="B63" s="438"/>
      <c r="C63" s="438"/>
      <c r="D63" s="438"/>
      <c r="E63" s="438"/>
    </row>
    <row r="64" spans="1:5" ht="12.75">
      <c r="A64" s="223" t="s">
        <v>667</v>
      </c>
      <c r="B64" s="224">
        <v>190</v>
      </c>
      <c r="C64" s="207" t="s">
        <v>666</v>
      </c>
      <c r="D64" s="206" t="s">
        <v>665</v>
      </c>
      <c r="E64" s="224">
        <v>170</v>
      </c>
    </row>
    <row r="65" spans="1:5" ht="12.75">
      <c r="A65" s="223" t="s">
        <v>672</v>
      </c>
      <c r="B65" s="224">
        <v>700</v>
      </c>
      <c r="C65" s="225">
        <v>700</v>
      </c>
      <c r="D65" s="224">
        <v>700</v>
      </c>
      <c r="E65" s="224">
        <v>700</v>
      </c>
    </row>
    <row r="66" spans="1:5" ht="33" customHeight="1">
      <c r="A66" s="226" t="s">
        <v>692</v>
      </c>
      <c r="B66" s="224">
        <v>190</v>
      </c>
      <c r="C66" s="207" t="s">
        <v>666</v>
      </c>
      <c r="D66" s="224">
        <v>260</v>
      </c>
      <c r="E66" s="227">
        <v>130</v>
      </c>
    </row>
    <row r="67" spans="1:5" ht="25.5">
      <c r="A67" s="228" t="s">
        <v>693</v>
      </c>
      <c r="B67" s="229" t="s">
        <v>666</v>
      </c>
      <c r="C67" s="207" t="s">
        <v>666</v>
      </c>
      <c r="D67" s="224">
        <v>400</v>
      </c>
      <c r="E67" s="224">
        <v>1100</v>
      </c>
    </row>
    <row r="68" spans="1:5" ht="12.75">
      <c r="A68" s="223" t="s">
        <v>684</v>
      </c>
      <c r="B68" s="224">
        <v>340</v>
      </c>
      <c r="C68" s="207" t="s">
        <v>666</v>
      </c>
      <c r="D68" s="206" t="s">
        <v>665</v>
      </c>
      <c r="E68" s="224">
        <v>275</v>
      </c>
    </row>
    <row r="70" spans="1:5" ht="12.75">
      <c r="A70" s="435" t="s">
        <v>694</v>
      </c>
      <c r="B70" s="435"/>
      <c r="C70" s="435"/>
      <c r="D70" s="435"/>
      <c r="E70" s="435"/>
    </row>
  </sheetData>
  <sheetProtection selectLockedCells="1" selectUnlockedCells="1"/>
  <mergeCells count="13">
    <mergeCell ref="A70:E70"/>
    <mergeCell ref="A31:E31"/>
    <mergeCell ref="A38:E38"/>
    <mergeCell ref="A43:E43"/>
    <mergeCell ref="B61:E61"/>
    <mergeCell ref="B62:E62"/>
    <mergeCell ref="A63:E63"/>
    <mergeCell ref="A1:E1"/>
    <mergeCell ref="A5:E5"/>
    <mergeCell ref="A10:E10"/>
    <mergeCell ref="A20:E20"/>
    <mergeCell ref="A23:E23"/>
    <mergeCell ref="A27:E2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98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13.140625" style="0" customWidth="1"/>
    <col min="2" max="2" width="13.7109375" style="0" customWidth="1"/>
    <col min="3" max="3" width="17.8515625" style="0" customWidth="1"/>
    <col min="4" max="4" width="19.8515625" style="0" customWidth="1"/>
    <col min="5" max="5" width="14.8515625" style="0" customWidth="1"/>
    <col min="6" max="6" width="13.7109375" style="0" customWidth="1"/>
    <col min="7" max="7" width="13.421875" style="0" customWidth="1"/>
    <col min="8" max="8" width="13.8515625" style="0" customWidth="1"/>
    <col min="9" max="9" width="13.7109375" style="0" customWidth="1"/>
  </cols>
  <sheetData>
    <row r="1" spans="1:9" ht="18">
      <c r="A1" s="230"/>
      <c r="B1" s="439"/>
      <c r="C1" s="439"/>
      <c r="D1" s="439"/>
      <c r="E1" s="439"/>
      <c r="F1" s="439"/>
      <c r="G1" s="439"/>
      <c r="H1" s="439"/>
      <c r="I1" s="439"/>
    </row>
    <row r="2" spans="1:9" ht="15.75">
      <c r="A2" s="440" t="s">
        <v>695</v>
      </c>
      <c r="B2" s="440"/>
      <c r="C2" s="440"/>
      <c r="D2" s="440"/>
      <c r="E2" s="440"/>
      <c r="F2" s="440"/>
      <c r="G2" s="440"/>
      <c r="H2" s="440"/>
      <c r="I2" s="440"/>
    </row>
    <row r="3" spans="1:9" ht="15.75" customHeight="1">
      <c r="A3" s="231" t="s">
        <v>696</v>
      </c>
      <c r="B3" s="441" t="s">
        <v>697</v>
      </c>
      <c r="C3" s="441"/>
      <c r="D3" s="441"/>
      <c r="E3" s="441"/>
      <c r="F3" s="441"/>
      <c r="G3" s="441"/>
      <c r="H3" s="441"/>
      <c r="I3" s="232"/>
    </row>
    <row r="4" spans="1:9" ht="87.75" customHeight="1">
      <c r="A4" s="442"/>
      <c r="B4" s="442"/>
      <c r="C4" s="233" t="s">
        <v>698</v>
      </c>
      <c r="D4" s="234" t="s">
        <v>699</v>
      </c>
      <c r="E4" s="234" t="s">
        <v>700</v>
      </c>
      <c r="F4" s="234" t="s">
        <v>701</v>
      </c>
      <c r="G4" s="234" t="s">
        <v>702</v>
      </c>
      <c r="H4" s="235" t="s">
        <v>703</v>
      </c>
      <c r="I4" s="236" t="s">
        <v>704</v>
      </c>
    </row>
    <row r="5" spans="1:9" ht="12.75">
      <c r="A5" s="442"/>
      <c r="B5" s="237" t="s">
        <v>705</v>
      </c>
      <c r="C5" s="237"/>
      <c r="D5" s="238" t="s">
        <v>706</v>
      </c>
      <c r="E5" s="238" t="s">
        <v>707</v>
      </c>
      <c r="F5" s="238" t="s">
        <v>708</v>
      </c>
      <c r="G5" s="238">
        <v>150</v>
      </c>
      <c r="H5" s="239" t="s">
        <v>709</v>
      </c>
      <c r="I5" s="240" t="s">
        <v>709</v>
      </c>
    </row>
    <row r="6" spans="1:9" ht="12.75">
      <c r="A6" s="442"/>
      <c r="B6" s="241" t="s">
        <v>710</v>
      </c>
      <c r="C6" s="241"/>
      <c r="D6" s="242" t="s">
        <v>706</v>
      </c>
      <c r="E6" s="242" t="s">
        <v>707</v>
      </c>
      <c r="F6" s="242" t="s">
        <v>708</v>
      </c>
      <c r="G6" s="242">
        <v>200</v>
      </c>
      <c r="H6" s="243">
        <v>1884.8424</v>
      </c>
      <c r="I6" s="244">
        <v>1602.11</v>
      </c>
    </row>
    <row r="7" spans="1:9" ht="12.75">
      <c r="A7" s="442"/>
      <c r="B7" s="241" t="s">
        <v>711</v>
      </c>
      <c r="C7" s="241"/>
      <c r="D7" s="242" t="s">
        <v>712</v>
      </c>
      <c r="E7" s="242" t="s">
        <v>713</v>
      </c>
      <c r="F7" s="242" t="s">
        <v>714</v>
      </c>
      <c r="G7" s="242">
        <v>200</v>
      </c>
      <c r="H7" s="245" t="s">
        <v>709</v>
      </c>
      <c r="I7" s="240" t="s">
        <v>709</v>
      </c>
    </row>
    <row r="8" spans="1:9" ht="12.75">
      <c r="A8" s="442"/>
      <c r="B8" s="241" t="s">
        <v>715</v>
      </c>
      <c r="C8" s="241"/>
      <c r="D8" s="242" t="s">
        <v>716</v>
      </c>
      <c r="E8" s="242" t="s">
        <v>713</v>
      </c>
      <c r="F8" s="242" t="s">
        <v>717</v>
      </c>
      <c r="G8" s="242">
        <v>300</v>
      </c>
      <c r="H8" s="245" t="s">
        <v>709</v>
      </c>
      <c r="I8" s="240" t="s">
        <v>709</v>
      </c>
    </row>
    <row r="9" spans="1:9" ht="12.75">
      <c r="A9" s="442"/>
      <c r="B9" s="241" t="s">
        <v>718</v>
      </c>
      <c r="C9" s="241"/>
      <c r="D9" s="242" t="s">
        <v>712</v>
      </c>
      <c r="E9" s="242" t="s">
        <v>719</v>
      </c>
      <c r="F9" s="242" t="s">
        <v>720</v>
      </c>
      <c r="G9" s="242">
        <v>300</v>
      </c>
      <c r="H9" s="245" t="s">
        <v>709</v>
      </c>
      <c r="I9" s="240" t="s">
        <v>709</v>
      </c>
    </row>
    <row r="10" spans="1:9" ht="12.75">
      <c r="A10" s="442"/>
      <c r="B10" s="241" t="s">
        <v>721</v>
      </c>
      <c r="C10" s="241"/>
      <c r="D10" s="242" t="s">
        <v>706</v>
      </c>
      <c r="E10" s="242" t="s">
        <v>713</v>
      </c>
      <c r="F10" s="242" t="s">
        <v>722</v>
      </c>
      <c r="G10" s="242">
        <v>300</v>
      </c>
      <c r="H10" s="245" t="s">
        <v>709</v>
      </c>
      <c r="I10" s="240" t="s">
        <v>709</v>
      </c>
    </row>
    <row r="11" spans="1:9" ht="12.75">
      <c r="A11" s="442"/>
      <c r="B11" s="246" t="s">
        <v>723</v>
      </c>
      <c r="C11" s="246"/>
      <c r="D11" s="247" t="s">
        <v>706</v>
      </c>
      <c r="E11" s="247" t="s">
        <v>719</v>
      </c>
      <c r="F11" s="247" t="s">
        <v>724</v>
      </c>
      <c r="G11" s="247">
        <v>500</v>
      </c>
      <c r="H11" s="248" t="s">
        <v>709</v>
      </c>
      <c r="I11" s="240" t="s">
        <v>709</v>
      </c>
    </row>
    <row r="12" spans="1:9" ht="12.75">
      <c r="A12" s="249" t="s">
        <v>696</v>
      </c>
      <c r="B12" s="443" t="s">
        <v>725</v>
      </c>
      <c r="C12" s="443"/>
      <c r="D12" s="443"/>
      <c r="E12" s="443"/>
      <c r="F12" s="443"/>
      <c r="G12" s="443"/>
      <c r="H12" s="443"/>
      <c r="I12" s="250"/>
    </row>
    <row r="13" spans="1:9" ht="63" customHeight="1">
      <c r="A13" s="444"/>
      <c r="B13" s="444"/>
      <c r="C13" s="251" t="s">
        <v>698</v>
      </c>
      <c r="D13" s="234" t="s">
        <v>699</v>
      </c>
      <c r="E13" s="234" t="s">
        <v>700</v>
      </c>
      <c r="F13" s="234" t="s">
        <v>701</v>
      </c>
      <c r="G13" s="234" t="s">
        <v>726</v>
      </c>
      <c r="H13" s="235" t="s">
        <v>703</v>
      </c>
      <c r="I13" s="236" t="s">
        <v>704</v>
      </c>
    </row>
    <row r="14" spans="1:9" ht="28.5" customHeight="1">
      <c r="A14" s="252"/>
      <c r="B14" s="253" t="s">
        <v>727</v>
      </c>
      <c r="C14" s="254"/>
      <c r="D14" s="255" t="s">
        <v>728</v>
      </c>
      <c r="E14" s="255" t="s">
        <v>707</v>
      </c>
      <c r="F14" s="255" t="s">
        <v>729</v>
      </c>
      <c r="G14" s="255">
        <v>100</v>
      </c>
      <c r="H14" s="245">
        <v>1481.7824</v>
      </c>
      <c r="I14" s="256">
        <f>H14*0.85</f>
        <v>1259.51504</v>
      </c>
    </row>
    <row r="15" spans="1:9" ht="27.75" customHeight="1">
      <c r="A15" s="252"/>
      <c r="B15" s="257" t="s">
        <v>730</v>
      </c>
      <c r="C15" s="258"/>
      <c r="D15" s="259" t="s">
        <v>731</v>
      </c>
      <c r="E15" s="259" t="s">
        <v>707</v>
      </c>
      <c r="F15" s="259" t="s">
        <v>732</v>
      </c>
      <c r="G15" s="259">
        <v>150</v>
      </c>
      <c r="H15" s="245" t="s">
        <v>709</v>
      </c>
      <c r="I15" s="260" t="s">
        <v>709</v>
      </c>
    </row>
    <row r="16" spans="1:9" ht="12.75">
      <c r="A16" s="261" t="s">
        <v>696</v>
      </c>
      <c r="B16" s="445" t="s">
        <v>733</v>
      </c>
      <c r="C16" s="445"/>
      <c r="D16" s="445"/>
      <c r="E16" s="445"/>
      <c r="F16" s="445"/>
      <c r="G16" s="445"/>
      <c r="H16" s="445"/>
      <c r="I16" s="250"/>
    </row>
    <row r="17" spans="1:9" ht="99.75" customHeight="1">
      <c r="A17" s="442"/>
      <c r="B17" s="442"/>
      <c r="C17" s="262" t="s">
        <v>698</v>
      </c>
      <c r="D17" s="263" t="s">
        <v>699</v>
      </c>
      <c r="E17" s="446" t="s">
        <v>734</v>
      </c>
      <c r="F17" s="446"/>
      <c r="G17" s="263" t="s">
        <v>735</v>
      </c>
      <c r="H17" s="264" t="s">
        <v>703</v>
      </c>
      <c r="I17" s="236" t="s">
        <v>704</v>
      </c>
    </row>
    <row r="18" spans="1:9" ht="12.75" customHeight="1">
      <c r="A18" s="447"/>
      <c r="B18" s="265" t="s">
        <v>736</v>
      </c>
      <c r="C18" s="238" t="s">
        <v>737</v>
      </c>
      <c r="D18" s="238" t="s">
        <v>738</v>
      </c>
      <c r="E18" s="448" t="s">
        <v>739</v>
      </c>
      <c r="F18" s="448"/>
      <c r="G18" s="238">
        <v>100</v>
      </c>
      <c r="H18" s="267">
        <v>326.1258</v>
      </c>
      <c r="I18" s="256">
        <f aca="true" t="shared" si="0" ref="I18:I26">H18*0.85</f>
        <v>277.20693</v>
      </c>
    </row>
    <row r="19" spans="1:9" ht="12.75" customHeight="1">
      <c r="A19" s="447"/>
      <c r="B19" s="268" t="s">
        <v>740</v>
      </c>
      <c r="C19" s="242" t="s">
        <v>737</v>
      </c>
      <c r="D19" s="242" t="s">
        <v>741</v>
      </c>
      <c r="E19" s="449" t="s">
        <v>739</v>
      </c>
      <c r="F19" s="449"/>
      <c r="G19" s="242">
        <v>150</v>
      </c>
      <c r="H19" s="270">
        <v>429.25960000000003</v>
      </c>
      <c r="I19" s="256">
        <f t="shared" si="0"/>
        <v>364.87066000000004</v>
      </c>
    </row>
    <row r="20" spans="1:9" ht="12.75" customHeight="1">
      <c r="A20" s="447"/>
      <c r="B20" s="268" t="s">
        <v>742</v>
      </c>
      <c r="C20" s="242" t="s">
        <v>737</v>
      </c>
      <c r="D20" s="242" t="s">
        <v>743</v>
      </c>
      <c r="E20" s="449" t="s">
        <v>739</v>
      </c>
      <c r="F20" s="449"/>
      <c r="G20" s="242">
        <v>200</v>
      </c>
      <c r="H20" s="270">
        <v>574.2044000000001</v>
      </c>
      <c r="I20" s="256">
        <f t="shared" si="0"/>
        <v>488.07374000000004</v>
      </c>
    </row>
    <row r="21" spans="1:9" ht="12.75" customHeight="1">
      <c r="A21" s="447"/>
      <c r="B21" s="268" t="s">
        <v>744</v>
      </c>
      <c r="C21" s="242" t="s">
        <v>737</v>
      </c>
      <c r="D21" s="242" t="s">
        <v>745</v>
      </c>
      <c r="E21" s="449" t="s">
        <v>739</v>
      </c>
      <c r="F21" s="449"/>
      <c r="G21" s="242">
        <v>240</v>
      </c>
      <c r="H21" s="270">
        <v>646.6768000000001</v>
      </c>
      <c r="I21" s="256">
        <f t="shared" si="0"/>
        <v>549.67528</v>
      </c>
    </row>
    <row r="22" spans="1:9" ht="12.75" customHeight="1">
      <c r="A22" s="447"/>
      <c r="B22" s="268" t="s">
        <v>746</v>
      </c>
      <c r="C22" s="242" t="s">
        <v>737</v>
      </c>
      <c r="D22" s="242" t="s">
        <v>738</v>
      </c>
      <c r="E22" s="449" t="s">
        <v>739</v>
      </c>
      <c r="F22" s="449"/>
      <c r="G22" s="242">
        <v>100</v>
      </c>
      <c r="H22" s="270">
        <v>373.47540000000004</v>
      </c>
      <c r="I22" s="256">
        <f t="shared" si="0"/>
        <v>317.45409</v>
      </c>
    </row>
    <row r="23" spans="1:9" ht="11.25" customHeight="1">
      <c r="A23" s="447"/>
      <c r="B23" s="268" t="s">
        <v>747</v>
      </c>
      <c r="C23" s="242" t="s">
        <v>737</v>
      </c>
      <c r="D23" s="242" t="s">
        <v>741</v>
      </c>
      <c r="E23" s="449" t="s">
        <v>739</v>
      </c>
      <c r="F23" s="449"/>
      <c r="G23" s="242">
        <v>150</v>
      </c>
      <c r="H23" s="270">
        <v>443.70340000000004</v>
      </c>
      <c r="I23" s="256">
        <f t="shared" si="0"/>
        <v>377.14789</v>
      </c>
    </row>
    <row r="24" spans="1:9" ht="12.75" customHeight="1">
      <c r="A24" s="447"/>
      <c r="B24" s="268" t="s">
        <v>748</v>
      </c>
      <c r="C24" s="242" t="s">
        <v>737</v>
      </c>
      <c r="D24" s="242" t="s">
        <v>743</v>
      </c>
      <c r="E24" s="449" t="s">
        <v>739</v>
      </c>
      <c r="F24" s="449"/>
      <c r="G24" s="242">
        <v>200</v>
      </c>
      <c r="H24" s="270">
        <v>544.4661000000001</v>
      </c>
      <c r="I24" s="256">
        <f t="shared" si="0"/>
        <v>462.7961850000001</v>
      </c>
    </row>
    <row r="25" spans="1:9" ht="12.75" customHeight="1">
      <c r="A25" s="447"/>
      <c r="B25" s="268" t="s">
        <v>749</v>
      </c>
      <c r="C25" s="242" t="s">
        <v>737</v>
      </c>
      <c r="D25" s="242" t="s">
        <v>745</v>
      </c>
      <c r="E25" s="449" t="s">
        <v>739</v>
      </c>
      <c r="F25" s="449"/>
      <c r="G25" s="242">
        <v>240</v>
      </c>
      <c r="H25" s="270">
        <v>631.2375000000001</v>
      </c>
      <c r="I25" s="256">
        <f t="shared" si="0"/>
        <v>536.551875</v>
      </c>
    </row>
    <row r="26" spans="1:9" ht="13.5" customHeight="1">
      <c r="A26" s="447"/>
      <c r="B26" s="268" t="s">
        <v>750</v>
      </c>
      <c r="C26" s="247" t="s">
        <v>737</v>
      </c>
      <c r="D26" s="247" t="s">
        <v>751</v>
      </c>
      <c r="E26" s="450" t="s">
        <v>739</v>
      </c>
      <c r="F26" s="450"/>
      <c r="G26" s="247">
        <v>240</v>
      </c>
      <c r="H26" s="272">
        <v>743.3489000000001</v>
      </c>
      <c r="I26" s="256">
        <f t="shared" si="0"/>
        <v>631.846565</v>
      </c>
    </row>
    <row r="27" spans="1:9" ht="12.75">
      <c r="A27" s="261" t="s">
        <v>696</v>
      </c>
      <c r="B27" s="451" t="s">
        <v>752</v>
      </c>
      <c r="C27" s="451"/>
      <c r="D27" s="451"/>
      <c r="E27" s="451"/>
      <c r="F27" s="451"/>
      <c r="G27" s="451"/>
      <c r="H27" s="451"/>
      <c r="I27" s="260"/>
    </row>
    <row r="28" spans="1:9" ht="106.5" customHeight="1">
      <c r="A28" s="442"/>
      <c r="B28" s="442"/>
      <c r="C28" s="273" t="s">
        <v>698</v>
      </c>
      <c r="D28" s="274" t="s">
        <v>699</v>
      </c>
      <c r="E28" s="446" t="s">
        <v>734</v>
      </c>
      <c r="F28" s="446"/>
      <c r="G28" s="274" t="s">
        <v>726</v>
      </c>
      <c r="H28" s="275" t="s">
        <v>703</v>
      </c>
      <c r="I28" s="236" t="s">
        <v>704</v>
      </c>
    </row>
    <row r="29" spans="1:9" ht="12.75" customHeight="1">
      <c r="A29" s="442"/>
      <c r="B29" s="254" t="s">
        <v>753</v>
      </c>
      <c r="C29" s="254"/>
      <c r="D29" s="255" t="s">
        <v>754</v>
      </c>
      <c r="E29" s="448" t="s">
        <v>739</v>
      </c>
      <c r="F29" s="448"/>
      <c r="G29" s="255" t="s">
        <v>755</v>
      </c>
      <c r="H29" s="245" t="s">
        <v>709</v>
      </c>
      <c r="I29" s="260" t="s">
        <v>709</v>
      </c>
    </row>
    <row r="30" spans="1:9" ht="12.75" customHeight="1">
      <c r="A30" s="442"/>
      <c r="B30" s="241" t="s">
        <v>756</v>
      </c>
      <c r="C30" s="241"/>
      <c r="D30" s="242" t="s">
        <v>757</v>
      </c>
      <c r="E30" s="449" t="s">
        <v>739</v>
      </c>
      <c r="F30" s="449"/>
      <c r="G30" s="242" t="s">
        <v>758</v>
      </c>
      <c r="H30" s="245" t="s">
        <v>709</v>
      </c>
      <c r="I30" s="260" t="s">
        <v>709</v>
      </c>
    </row>
    <row r="31" spans="1:9" ht="13.5" customHeight="1">
      <c r="A31" s="442"/>
      <c r="B31" s="241" t="s">
        <v>759</v>
      </c>
      <c r="C31" s="241"/>
      <c r="D31" s="242" t="s">
        <v>760</v>
      </c>
      <c r="E31" s="449" t="s">
        <v>739</v>
      </c>
      <c r="F31" s="449"/>
      <c r="G31" s="242" t="s">
        <v>761</v>
      </c>
      <c r="H31" s="245" t="s">
        <v>709</v>
      </c>
      <c r="I31" s="260" t="s">
        <v>709</v>
      </c>
    </row>
    <row r="32" spans="1:9" ht="12.75">
      <c r="A32" s="442"/>
      <c r="B32" s="241" t="s">
        <v>762</v>
      </c>
      <c r="C32" s="241"/>
      <c r="D32" s="242" t="s">
        <v>745</v>
      </c>
      <c r="E32" s="452" t="s">
        <v>763</v>
      </c>
      <c r="F32" s="452"/>
      <c r="G32" s="242" t="s">
        <v>755</v>
      </c>
      <c r="H32" s="245" t="s">
        <v>709</v>
      </c>
      <c r="I32" s="260" t="s">
        <v>709</v>
      </c>
    </row>
    <row r="33" spans="1:9" ht="12.75">
      <c r="A33" s="442"/>
      <c r="B33" s="258" t="s">
        <v>764</v>
      </c>
      <c r="C33" s="258"/>
      <c r="D33" s="259" t="s">
        <v>751</v>
      </c>
      <c r="E33" s="453" t="s">
        <v>763</v>
      </c>
      <c r="F33" s="453"/>
      <c r="G33" s="259" t="s">
        <v>758</v>
      </c>
      <c r="H33" s="276">
        <v>1662.9333333333334</v>
      </c>
      <c r="I33" s="277">
        <f>H33*0.85</f>
        <v>1413.4933333333333</v>
      </c>
    </row>
    <row r="34" spans="1:9" ht="12.75">
      <c r="A34" s="442"/>
      <c r="B34" s="241" t="s">
        <v>765</v>
      </c>
      <c r="C34" s="241"/>
      <c r="D34" s="242" t="s">
        <v>766</v>
      </c>
      <c r="E34" s="452" t="s">
        <v>763</v>
      </c>
      <c r="F34" s="452"/>
      <c r="G34" s="242" t="s">
        <v>761</v>
      </c>
      <c r="H34" s="278" t="s">
        <v>709</v>
      </c>
      <c r="I34" s="278" t="s">
        <v>709</v>
      </c>
    </row>
    <row r="35" spans="1:9" ht="14.25" customHeight="1">
      <c r="A35" s="231" t="s">
        <v>696</v>
      </c>
      <c r="B35" s="455" t="s">
        <v>767</v>
      </c>
      <c r="C35" s="455"/>
      <c r="D35" s="455"/>
      <c r="E35" s="455"/>
      <c r="F35" s="455"/>
      <c r="G35" s="455"/>
      <c r="H35" s="455"/>
      <c r="I35" s="455"/>
    </row>
    <row r="36" spans="1:9" ht="108" customHeight="1">
      <c r="A36" s="442"/>
      <c r="B36" s="442"/>
      <c r="C36" s="233" t="s">
        <v>698</v>
      </c>
      <c r="D36" s="234" t="s">
        <v>699</v>
      </c>
      <c r="E36" s="234" t="s">
        <v>768</v>
      </c>
      <c r="F36" s="234" t="s">
        <v>701</v>
      </c>
      <c r="G36" s="234" t="s">
        <v>769</v>
      </c>
      <c r="H36" s="235" t="s">
        <v>703</v>
      </c>
      <c r="I36" s="236" t="s">
        <v>704</v>
      </c>
    </row>
    <row r="37" spans="1:9" ht="38.25">
      <c r="A37" s="456"/>
      <c r="B37" s="279" t="s">
        <v>770</v>
      </c>
      <c r="C37" s="269" t="s">
        <v>771</v>
      </c>
      <c r="D37" s="279" t="s">
        <v>772</v>
      </c>
      <c r="E37" s="279" t="s">
        <v>739</v>
      </c>
      <c r="F37" s="279"/>
      <c r="G37" s="279"/>
      <c r="H37" s="280">
        <v>337.8546</v>
      </c>
      <c r="I37" s="281">
        <f aca="true" t="shared" si="1" ref="I37:I62">H37*0.85</f>
        <v>287.17641</v>
      </c>
    </row>
    <row r="38" spans="1:9" ht="38.25">
      <c r="A38" s="456"/>
      <c r="B38" s="282" t="s">
        <v>773</v>
      </c>
      <c r="C38" s="282" t="s">
        <v>771</v>
      </c>
      <c r="D38" s="283" t="s">
        <v>774</v>
      </c>
      <c r="E38" s="283" t="s">
        <v>739</v>
      </c>
      <c r="F38" s="282"/>
      <c r="G38" s="282"/>
      <c r="H38" s="284">
        <v>631.4004000000001</v>
      </c>
      <c r="I38" s="281">
        <f t="shared" si="1"/>
        <v>536.6903400000001</v>
      </c>
    </row>
    <row r="39" spans="1:9" ht="12.75">
      <c r="A39" s="231" t="s">
        <v>696</v>
      </c>
      <c r="B39" s="455" t="s">
        <v>775</v>
      </c>
      <c r="C39" s="455"/>
      <c r="D39" s="455"/>
      <c r="E39" s="455"/>
      <c r="F39" s="455"/>
      <c r="G39" s="455"/>
      <c r="H39" s="455"/>
      <c r="I39" s="455"/>
    </row>
    <row r="40" spans="1:9" ht="86.25" customHeight="1">
      <c r="A40" s="457"/>
      <c r="B40" s="457"/>
      <c r="C40" s="262" t="s">
        <v>698</v>
      </c>
      <c r="D40" s="263" t="s">
        <v>699</v>
      </c>
      <c r="E40" s="263" t="s">
        <v>768</v>
      </c>
      <c r="F40" s="263" t="s">
        <v>701</v>
      </c>
      <c r="G40" s="263" t="s">
        <v>769</v>
      </c>
      <c r="H40" s="264" t="s">
        <v>703</v>
      </c>
      <c r="I40" s="236" t="s">
        <v>704</v>
      </c>
    </row>
    <row r="41" spans="1:9" ht="38.25">
      <c r="A41" s="458"/>
      <c r="B41" s="242" t="s">
        <v>776</v>
      </c>
      <c r="C41" s="269" t="s">
        <v>777</v>
      </c>
      <c r="D41" s="269" t="s">
        <v>778</v>
      </c>
      <c r="E41" s="269" t="s">
        <v>779</v>
      </c>
      <c r="F41" s="285" t="s">
        <v>780</v>
      </c>
      <c r="G41" s="285" t="s">
        <v>781</v>
      </c>
      <c r="H41" s="286">
        <v>561.1</v>
      </c>
      <c r="I41" s="281">
        <f t="shared" si="1"/>
        <v>476.935</v>
      </c>
    </row>
    <row r="42" spans="1:9" ht="38.25">
      <c r="A42" s="458"/>
      <c r="B42" s="279" t="s">
        <v>782</v>
      </c>
      <c r="C42" s="279" t="s">
        <v>771</v>
      </c>
      <c r="D42" s="279" t="s">
        <v>783</v>
      </c>
      <c r="E42" s="279" t="s">
        <v>779</v>
      </c>
      <c r="F42" s="279" t="s">
        <v>784</v>
      </c>
      <c r="G42" s="279" t="s">
        <v>785</v>
      </c>
      <c r="H42" s="280">
        <v>397.2192</v>
      </c>
      <c r="I42" s="281">
        <f t="shared" si="1"/>
        <v>337.63632</v>
      </c>
    </row>
    <row r="43" spans="1:9" ht="38.25">
      <c r="A43" s="458"/>
      <c r="B43" s="269" t="s">
        <v>786</v>
      </c>
      <c r="C43" s="269" t="s">
        <v>771</v>
      </c>
      <c r="D43" s="269" t="s">
        <v>787</v>
      </c>
      <c r="E43" s="269" t="s">
        <v>779</v>
      </c>
      <c r="F43" s="269" t="s">
        <v>788</v>
      </c>
      <c r="G43" s="269" t="s">
        <v>789</v>
      </c>
      <c r="H43" s="287">
        <v>505.2602</v>
      </c>
      <c r="I43" s="281">
        <f t="shared" si="1"/>
        <v>429.47117</v>
      </c>
    </row>
    <row r="44" spans="1:9" ht="38.25">
      <c r="A44" s="458"/>
      <c r="B44" s="269" t="s">
        <v>790</v>
      </c>
      <c r="C44" s="269" t="s">
        <v>771</v>
      </c>
      <c r="D44" s="269" t="s">
        <v>791</v>
      </c>
      <c r="E44" s="269" t="s">
        <v>779</v>
      </c>
      <c r="F44" s="269" t="s">
        <v>792</v>
      </c>
      <c r="G44" s="269" t="s">
        <v>793</v>
      </c>
      <c r="H44" s="287">
        <v>621.27</v>
      </c>
      <c r="I44" s="281">
        <f t="shared" si="1"/>
        <v>528.0794999999999</v>
      </c>
    </row>
    <row r="45" spans="1:9" ht="38.25">
      <c r="A45" s="458"/>
      <c r="B45" s="269" t="s">
        <v>794</v>
      </c>
      <c r="C45" s="269" t="s">
        <v>771</v>
      </c>
      <c r="D45" s="269" t="s">
        <v>795</v>
      </c>
      <c r="E45" s="269" t="s">
        <v>779</v>
      </c>
      <c r="F45" s="269" t="s">
        <v>796</v>
      </c>
      <c r="G45" s="269" t="s">
        <v>797</v>
      </c>
      <c r="H45" s="287">
        <v>911.1960000000001</v>
      </c>
      <c r="I45" s="281">
        <f t="shared" si="1"/>
        <v>774.5166000000002</v>
      </c>
    </row>
    <row r="46" spans="1:9" ht="38.25">
      <c r="A46" s="460"/>
      <c r="B46" s="269" t="s">
        <v>798</v>
      </c>
      <c r="C46" s="269" t="s">
        <v>771</v>
      </c>
      <c r="D46" s="269" t="s">
        <v>791</v>
      </c>
      <c r="E46" s="269" t="s">
        <v>779</v>
      </c>
      <c r="F46" s="269" t="s">
        <v>792</v>
      </c>
      <c r="G46" s="269" t="s">
        <v>793</v>
      </c>
      <c r="H46" s="287">
        <v>573.48</v>
      </c>
      <c r="I46" s="281">
        <f t="shared" si="1"/>
        <v>487.458</v>
      </c>
    </row>
    <row r="47" spans="1:9" ht="38.25">
      <c r="A47" s="460"/>
      <c r="B47" s="269" t="s">
        <v>799</v>
      </c>
      <c r="C47" s="269" t="s">
        <v>771</v>
      </c>
      <c r="D47" s="269" t="s">
        <v>795</v>
      </c>
      <c r="E47" s="269" t="s">
        <v>779</v>
      </c>
      <c r="F47" s="269" t="s">
        <v>796</v>
      </c>
      <c r="G47" s="269" t="s">
        <v>797</v>
      </c>
      <c r="H47" s="287">
        <v>860.2200000000001</v>
      </c>
      <c r="I47" s="281">
        <f t="shared" si="1"/>
        <v>731.1870000000001</v>
      </c>
    </row>
    <row r="48" spans="1:9" ht="38.25">
      <c r="A48" s="460"/>
      <c r="B48" s="289" t="s">
        <v>800</v>
      </c>
      <c r="C48" s="269" t="s">
        <v>777</v>
      </c>
      <c r="D48" s="269" t="s">
        <v>801</v>
      </c>
      <c r="E48" s="269" t="s">
        <v>779</v>
      </c>
      <c r="F48" s="269"/>
      <c r="G48" s="269"/>
      <c r="H48" s="287">
        <v>505.533</v>
      </c>
      <c r="I48" s="281">
        <f t="shared" si="1"/>
        <v>429.70305</v>
      </c>
    </row>
    <row r="49" spans="1:9" ht="38.25">
      <c r="A49" s="460"/>
      <c r="B49" s="289" t="s">
        <v>802</v>
      </c>
      <c r="C49" s="269" t="s">
        <v>777</v>
      </c>
      <c r="D49" s="269" t="s">
        <v>803</v>
      </c>
      <c r="E49" s="269" t="s">
        <v>779</v>
      </c>
      <c r="F49" s="269"/>
      <c r="G49" s="269"/>
      <c r="H49" s="287">
        <v>674.0440000000001</v>
      </c>
      <c r="I49" s="281">
        <f t="shared" si="1"/>
        <v>572.9374</v>
      </c>
    </row>
    <row r="50" spans="1:9" ht="38.25">
      <c r="A50" s="460"/>
      <c r="B50" s="289" t="s">
        <v>804</v>
      </c>
      <c r="C50" s="269" t="s">
        <v>777</v>
      </c>
      <c r="D50" s="269" t="s">
        <v>805</v>
      </c>
      <c r="E50" s="269" t="s">
        <v>779</v>
      </c>
      <c r="F50" s="269"/>
      <c r="G50" s="269"/>
      <c r="H50" s="287">
        <v>806.4455</v>
      </c>
      <c r="I50" s="281">
        <f t="shared" si="1"/>
        <v>685.4786750000001</v>
      </c>
    </row>
    <row r="51" spans="1:9" ht="38.25">
      <c r="A51" s="460"/>
      <c r="B51" s="289" t="s">
        <v>806</v>
      </c>
      <c r="C51" s="269" t="s">
        <v>777</v>
      </c>
      <c r="D51" s="269" t="s">
        <v>807</v>
      </c>
      <c r="E51" s="269" t="s">
        <v>779</v>
      </c>
      <c r="F51" s="269"/>
      <c r="G51" s="269"/>
      <c r="H51" s="287">
        <v>1011.066</v>
      </c>
      <c r="I51" s="281">
        <f t="shared" si="1"/>
        <v>859.4061</v>
      </c>
    </row>
    <row r="52" spans="1:9" ht="38.25">
      <c r="A52" s="460"/>
      <c r="B52" s="289" t="s">
        <v>808</v>
      </c>
      <c r="C52" s="269" t="s">
        <v>777</v>
      </c>
      <c r="D52" s="269" t="s">
        <v>787</v>
      </c>
      <c r="E52" s="269" t="s">
        <v>779</v>
      </c>
      <c r="F52" s="269"/>
      <c r="G52" s="269" t="s">
        <v>789</v>
      </c>
      <c r="H52" s="287">
        <v>438.1286</v>
      </c>
      <c r="I52" s="281">
        <f t="shared" si="1"/>
        <v>372.40931</v>
      </c>
    </row>
    <row r="53" spans="1:9" ht="38.25">
      <c r="A53" s="460"/>
      <c r="B53" s="289" t="s">
        <v>809</v>
      </c>
      <c r="C53" s="269" t="s">
        <v>777</v>
      </c>
      <c r="D53" s="269" t="s">
        <v>791</v>
      </c>
      <c r="E53" s="269" t="s">
        <v>779</v>
      </c>
      <c r="F53" s="269"/>
      <c r="G53" s="269" t="s">
        <v>793</v>
      </c>
      <c r="H53" s="287">
        <v>584.9739</v>
      </c>
      <c r="I53" s="281">
        <f t="shared" si="1"/>
        <v>497.22781499999996</v>
      </c>
    </row>
    <row r="54" spans="1:9" ht="38.25">
      <c r="A54" s="460"/>
      <c r="B54" s="289" t="s">
        <v>810</v>
      </c>
      <c r="C54" s="269" t="s">
        <v>777</v>
      </c>
      <c r="D54" s="269" t="s">
        <v>811</v>
      </c>
      <c r="E54" s="269" t="s">
        <v>779</v>
      </c>
      <c r="F54" s="269"/>
      <c r="G54" s="269" t="s">
        <v>812</v>
      </c>
      <c r="H54" s="287">
        <v>700.5243</v>
      </c>
      <c r="I54" s="281">
        <f t="shared" si="1"/>
        <v>595.445655</v>
      </c>
    </row>
    <row r="55" spans="1:9" ht="38.25">
      <c r="A55" s="460"/>
      <c r="B55" s="289" t="s">
        <v>813</v>
      </c>
      <c r="C55" s="269" t="s">
        <v>777</v>
      </c>
      <c r="D55" s="269" t="s">
        <v>795</v>
      </c>
      <c r="E55" s="269" t="s">
        <v>779</v>
      </c>
      <c r="F55" s="269"/>
      <c r="G55" s="269" t="s">
        <v>797</v>
      </c>
      <c r="H55" s="287">
        <v>876.2572</v>
      </c>
      <c r="I55" s="281">
        <f t="shared" si="1"/>
        <v>744.81862</v>
      </c>
    </row>
    <row r="56" spans="1:9" ht="38.25">
      <c r="A56" s="460"/>
      <c r="B56" s="269" t="s">
        <v>814</v>
      </c>
      <c r="C56" s="269" t="s">
        <v>771</v>
      </c>
      <c r="D56" s="269" t="s">
        <v>787</v>
      </c>
      <c r="E56" s="269" t="s">
        <v>779</v>
      </c>
      <c r="F56" s="269"/>
      <c r="G56" s="269" t="s">
        <v>789</v>
      </c>
      <c r="H56" s="287">
        <v>414.65790000000004</v>
      </c>
      <c r="I56" s="281">
        <f t="shared" si="1"/>
        <v>352.45921500000003</v>
      </c>
    </row>
    <row r="57" spans="1:9" ht="38.25">
      <c r="A57" s="460"/>
      <c r="B57" s="269" t="s">
        <v>815</v>
      </c>
      <c r="C57" s="269" t="s">
        <v>771</v>
      </c>
      <c r="D57" s="269" t="s">
        <v>791</v>
      </c>
      <c r="E57" s="269" t="s">
        <v>779</v>
      </c>
      <c r="F57" s="269"/>
      <c r="G57" s="269" t="s">
        <v>793</v>
      </c>
      <c r="H57" s="287">
        <v>552.8772</v>
      </c>
      <c r="I57" s="281">
        <f t="shared" si="1"/>
        <v>469.94562</v>
      </c>
    </row>
    <row r="58" spans="1:9" ht="38.25">
      <c r="A58" s="460"/>
      <c r="B58" s="269" t="s">
        <v>816</v>
      </c>
      <c r="C58" s="269" t="s">
        <v>771</v>
      </c>
      <c r="D58" s="269" t="s">
        <v>811</v>
      </c>
      <c r="E58" s="269" t="s">
        <v>779</v>
      </c>
      <c r="F58" s="269"/>
      <c r="G58" s="269" t="s">
        <v>812</v>
      </c>
      <c r="H58" s="287">
        <v>661.9977000000001</v>
      </c>
      <c r="I58" s="281">
        <f t="shared" si="1"/>
        <v>562.6980450000001</v>
      </c>
    </row>
    <row r="59" spans="1:9" ht="38.25">
      <c r="A59" s="460"/>
      <c r="B59" s="269" t="s">
        <v>817</v>
      </c>
      <c r="C59" s="269" t="s">
        <v>771</v>
      </c>
      <c r="D59" s="269" t="s">
        <v>795</v>
      </c>
      <c r="E59" s="269" t="s">
        <v>779</v>
      </c>
      <c r="F59" s="269"/>
      <c r="G59" s="269" t="s">
        <v>797</v>
      </c>
      <c r="H59" s="287">
        <v>826.8909</v>
      </c>
      <c r="I59" s="281">
        <f t="shared" si="1"/>
        <v>702.857265</v>
      </c>
    </row>
    <row r="60" spans="1:9" ht="38.25">
      <c r="A60" s="460"/>
      <c r="B60" s="289" t="s">
        <v>818</v>
      </c>
      <c r="C60" s="269" t="s">
        <v>819</v>
      </c>
      <c r="D60" s="269" t="s">
        <v>820</v>
      </c>
      <c r="E60" s="269" t="s">
        <v>821</v>
      </c>
      <c r="F60" s="269"/>
      <c r="G60" s="269"/>
      <c r="H60" s="287">
        <v>693.3024</v>
      </c>
      <c r="I60" s="281">
        <f t="shared" si="1"/>
        <v>589.30704</v>
      </c>
    </row>
    <row r="61" spans="1:9" ht="38.25">
      <c r="A61" s="460"/>
      <c r="B61" s="289" t="s">
        <v>822</v>
      </c>
      <c r="C61" s="269" t="s">
        <v>819</v>
      </c>
      <c r="D61" s="269" t="s">
        <v>823</v>
      </c>
      <c r="E61" s="269" t="s">
        <v>821</v>
      </c>
      <c r="F61" s="269"/>
      <c r="G61" s="269"/>
      <c r="H61" s="287">
        <v>984.5857000000001</v>
      </c>
      <c r="I61" s="281">
        <f t="shared" si="1"/>
        <v>836.8978450000001</v>
      </c>
    </row>
    <row r="62" spans="1:9" ht="38.25">
      <c r="A62" s="460"/>
      <c r="B62" s="289" t="s">
        <v>824</v>
      </c>
      <c r="C62" s="269" t="s">
        <v>819</v>
      </c>
      <c r="D62" s="269" t="s">
        <v>825</v>
      </c>
      <c r="E62" s="269" t="s">
        <v>821</v>
      </c>
      <c r="F62" s="269"/>
      <c r="G62" s="269"/>
      <c r="H62" s="287">
        <v>1348.0880000000002</v>
      </c>
      <c r="I62" s="281">
        <f t="shared" si="1"/>
        <v>1145.8748</v>
      </c>
    </row>
    <row r="63" spans="1:9" ht="78" customHeight="1">
      <c r="A63" s="288"/>
      <c r="B63" s="289" t="s">
        <v>826</v>
      </c>
      <c r="C63" s="269" t="s">
        <v>777</v>
      </c>
      <c r="D63" s="269" t="s">
        <v>827</v>
      </c>
      <c r="E63" s="269" t="s">
        <v>779</v>
      </c>
      <c r="F63" s="269"/>
      <c r="G63" s="269"/>
      <c r="H63" s="287">
        <v>163.443</v>
      </c>
      <c r="I63" s="281">
        <f>H63*0.85</f>
        <v>138.92655000000002</v>
      </c>
    </row>
    <row r="64" spans="1:9" ht="59.25" customHeight="1">
      <c r="A64" s="288"/>
      <c r="B64" s="289" t="s">
        <v>828</v>
      </c>
      <c r="C64" s="269" t="s">
        <v>819</v>
      </c>
      <c r="D64" s="269" t="s">
        <v>829</v>
      </c>
      <c r="E64" s="269" t="s">
        <v>821</v>
      </c>
      <c r="F64" s="269"/>
      <c r="G64" s="269"/>
      <c r="H64" s="287">
        <v>233.49</v>
      </c>
      <c r="I64" s="290" t="s">
        <v>189</v>
      </c>
    </row>
    <row r="65" spans="1:9" ht="54.75" customHeight="1">
      <c r="A65" s="288"/>
      <c r="B65" s="269" t="s">
        <v>830</v>
      </c>
      <c r="C65" s="269" t="s">
        <v>831</v>
      </c>
      <c r="D65" s="269" t="s">
        <v>832</v>
      </c>
      <c r="E65" s="269" t="s">
        <v>779</v>
      </c>
      <c r="F65" s="269"/>
      <c r="G65" s="269"/>
      <c r="H65" s="287">
        <v>145.494</v>
      </c>
      <c r="I65" s="281">
        <f>H65*0.85</f>
        <v>123.6699</v>
      </c>
    </row>
    <row r="66" spans="1:9" ht="75" customHeight="1">
      <c r="A66" s="291"/>
      <c r="B66" s="282" t="s">
        <v>833</v>
      </c>
      <c r="C66" s="282" t="s">
        <v>831</v>
      </c>
      <c r="D66" s="282" t="s">
        <v>832</v>
      </c>
      <c r="E66" s="282" t="s">
        <v>779</v>
      </c>
      <c r="F66" s="282"/>
      <c r="G66" s="282"/>
      <c r="H66" s="284">
        <v>157.6185</v>
      </c>
      <c r="I66" s="277">
        <f>H66*0.85</f>
        <v>133.975725</v>
      </c>
    </row>
    <row r="67" spans="1:9" ht="12.75">
      <c r="A67" s="292" t="s">
        <v>696</v>
      </c>
      <c r="B67" s="454" t="s">
        <v>834</v>
      </c>
      <c r="C67" s="454"/>
      <c r="D67" s="454"/>
      <c r="E67" s="454"/>
      <c r="F67" s="454"/>
      <c r="G67" s="454"/>
      <c r="H67" s="454"/>
      <c r="I67" s="454"/>
    </row>
    <row r="68" spans="1:9" ht="83.25" customHeight="1">
      <c r="A68" s="458"/>
      <c r="B68" s="458"/>
      <c r="C68" s="254" t="s">
        <v>698</v>
      </c>
      <c r="D68" s="293" t="s">
        <v>835</v>
      </c>
      <c r="E68" s="293" t="s">
        <v>836</v>
      </c>
      <c r="F68" s="293" t="s">
        <v>701</v>
      </c>
      <c r="G68" s="293" t="s">
        <v>769</v>
      </c>
      <c r="H68" s="294" t="s">
        <v>703</v>
      </c>
      <c r="I68" s="294" t="s">
        <v>704</v>
      </c>
    </row>
    <row r="69" spans="1:9" ht="25.5">
      <c r="A69" s="291"/>
      <c r="B69" s="282" t="s">
        <v>837</v>
      </c>
      <c r="C69" s="282" t="s">
        <v>838</v>
      </c>
      <c r="D69" s="282"/>
      <c r="E69" s="282"/>
      <c r="F69" s="282" t="s">
        <v>839</v>
      </c>
      <c r="G69" s="282" t="s">
        <v>789</v>
      </c>
      <c r="H69" s="284">
        <v>416.37239999999997</v>
      </c>
      <c r="I69" s="277">
        <f>H69*0.85</f>
        <v>353.91653999999994</v>
      </c>
    </row>
    <row r="70" spans="1:9" ht="15.75">
      <c r="A70" s="295" t="s">
        <v>696</v>
      </c>
      <c r="B70" s="459" t="s">
        <v>840</v>
      </c>
      <c r="C70" s="459"/>
      <c r="D70" s="459"/>
      <c r="E70" s="459"/>
      <c r="F70" s="459"/>
      <c r="G70" s="459"/>
      <c r="H70" s="459"/>
      <c r="I70" s="459"/>
    </row>
    <row r="71" spans="1:9" ht="25.5">
      <c r="A71" s="296"/>
      <c r="B71" s="273" t="s">
        <v>841</v>
      </c>
      <c r="C71" s="273" t="s">
        <v>698</v>
      </c>
      <c r="D71" s="274" t="s">
        <v>842</v>
      </c>
      <c r="E71" s="274" t="s">
        <v>843</v>
      </c>
      <c r="F71" s="274"/>
      <c r="G71" s="274"/>
      <c r="H71" s="275" t="s">
        <v>703</v>
      </c>
      <c r="I71" s="297" t="e">
        <f>H71*0.85</f>
        <v>#VALUE!</v>
      </c>
    </row>
    <row r="72" spans="1:9" ht="44.25" customHeight="1">
      <c r="A72" s="298"/>
      <c r="B72" s="299" t="s">
        <v>844</v>
      </c>
      <c r="C72" s="300"/>
      <c r="D72" s="266" t="s">
        <v>845</v>
      </c>
      <c r="E72" s="266" t="s">
        <v>846</v>
      </c>
      <c r="F72" s="266"/>
      <c r="G72" s="266"/>
      <c r="H72" s="301">
        <v>6.7</v>
      </c>
      <c r="I72" s="281">
        <f aca="true" t="shared" si="2" ref="I72:I98">H72*0.85</f>
        <v>5.695</v>
      </c>
    </row>
    <row r="73" spans="1:9" ht="51">
      <c r="A73" s="302"/>
      <c r="B73" s="303" t="s">
        <v>847</v>
      </c>
      <c r="C73" s="304"/>
      <c r="D73" s="305" t="s">
        <v>845</v>
      </c>
      <c r="E73" s="269" t="s">
        <v>779</v>
      </c>
      <c r="F73" s="305"/>
      <c r="G73" s="305"/>
      <c r="H73" s="290">
        <v>18</v>
      </c>
      <c r="I73" s="281">
        <f t="shared" si="2"/>
        <v>15.299999999999999</v>
      </c>
    </row>
    <row r="74" spans="1:9" ht="38.25">
      <c r="A74" s="460"/>
      <c r="B74" s="306" t="s">
        <v>848</v>
      </c>
      <c r="C74" s="306" t="s">
        <v>849</v>
      </c>
      <c r="D74" s="305" t="s">
        <v>850</v>
      </c>
      <c r="E74" s="306" t="s">
        <v>851</v>
      </c>
      <c r="F74" s="307"/>
      <c r="G74" s="307"/>
      <c r="H74" s="287">
        <v>492.87</v>
      </c>
      <c r="I74" s="281">
        <f t="shared" si="2"/>
        <v>418.9395</v>
      </c>
    </row>
    <row r="75" spans="1:9" ht="48.75" customHeight="1">
      <c r="A75" s="460"/>
      <c r="B75" s="306" t="s">
        <v>852</v>
      </c>
      <c r="C75" s="306" t="s">
        <v>849</v>
      </c>
      <c r="D75" s="305" t="s">
        <v>853</v>
      </c>
      <c r="E75" s="306" t="s">
        <v>854</v>
      </c>
      <c r="F75" s="307"/>
      <c r="G75" s="307"/>
      <c r="H75" s="287">
        <v>664.608</v>
      </c>
      <c r="I75" s="281">
        <f t="shared" si="2"/>
        <v>564.9168</v>
      </c>
    </row>
    <row r="76" spans="1:9" ht="38.25">
      <c r="A76" s="460"/>
      <c r="B76" s="306" t="s">
        <v>855</v>
      </c>
      <c r="C76" s="306" t="s">
        <v>849</v>
      </c>
      <c r="D76" s="305" t="s">
        <v>856</v>
      </c>
      <c r="E76" s="306" t="s">
        <v>857</v>
      </c>
      <c r="F76" s="307"/>
      <c r="G76" s="307"/>
      <c r="H76" s="287">
        <v>697.1400000000001</v>
      </c>
      <c r="I76" s="281">
        <f t="shared" si="2"/>
        <v>592.5690000000001</v>
      </c>
    </row>
    <row r="77" spans="1:9" ht="38.25">
      <c r="A77" s="460"/>
      <c r="B77" s="269" t="s">
        <v>858</v>
      </c>
      <c r="C77" s="306" t="s">
        <v>849</v>
      </c>
      <c r="D77" s="305" t="s">
        <v>859</v>
      </c>
      <c r="E77" s="306" t="s">
        <v>860</v>
      </c>
      <c r="F77" s="307"/>
      <c r="G77" s="307"/>
      <c r="H77" s="287">
        <v>999.9528</v>
      </c>
      <c r="I77" s="281">
        <f t="shared" si="2"/>
        <v>849.95988</v>
      </c>
    </row>
    <row r="78" spans="1:9" ht="38.25">
      <c r="A78" s="302"/>
      <c r="B78" s="269" t="s">
        <v>861</v>
      </c>
      <c r="C78" s="306"/>
      <c r="D78" s="305"/>
      <c r="E78" s="306" t="s">
        <v>862</v>
      </c>
      <c r="F78" s="307"/>
      <c r="G78" s="307"/>
      <c r="H78" s="287">
        <v>111.38399999999999</v>
      </c>
      <c r="I78" s="281">
        <f t="shared" si="2"/>
        <v>94.67639999999999</v>
      </c>
    </row>
    <row r="79" spans="1:9" ht="50.25" customHeight="1">
      <c r="A79" s="302"/>
      <c r="B79" s="269" t="s">
        <v>863</v>
      </c>
      <c r="C79" s="306"/>
      <c r="D79" s="305"/>
      <c r="E79" s="306" t="s">
        <v>864</v>
      </c>
      <c r="F79" s="307"/>
      <c r="G79" s="307"/>
      <c r="H79" s="287">
        <v>63.336000000000006</v>
      </c>
      <c r="I79" s="281">
        <f t="shared" si="2"/>
        <v>53.83560000000001</v>
      </c>
    </row>
    <row r="80" spans="1:9" ht="44.25" customHeight="1">
      <c r="A80" s="302"/>
      <c r="B80" s="269" t="s">
        <v>865</v>
      </c>
      <c r="C80" s="306"/>
      <c r="D80" s="305"/>
      <c r="E80" s="306" t="s">
        <v>866</v>
      </c>
      <c r="F80" s="307"/>
      <c r="G80" s="307"/>
      <c r="H80" s="287">
        <v>191.15966551724136</v>
      </c>
      <c r="I80" s="281">
        <f t="shared" si="2"/>
        <v>162.48571568965517</v>
      </c>
    </row>
    <row r="81" spans="1:9" ht="38.25">
      <c r="A81" s="302"/>
      <c r="B81" s="269" t="s">
        <v>867</v>
      </c>
      <c r="C81" s="306"/>
      <c r="D81" s="305"/>
      <c r="E81" s="306" t="s">
        <v>864</v>
      </c>
      <c r="F81" s="307"/>
      <c r="G81" s="307"/>
      <c r="H81" s="287">
        <v>61.32280000000001</v>
      </c>
      <c r="I81" s="281">
        <f t="shared" si="2"/>
        <v>52.12438</v>
      </c>
    </row>
    <row r="82" spans="1:9" ht="38.25">
      <c r="A82" s="302"/>
      <c r="B82" s="269" t="s">
        <v>868</v>
      </c>
      <c r="C82" s="306" t="s">
        <v>869</v>
      </c>
      <c r="D82" s="305"/>
      <c r="E82" s="306" t="s">
        <v>864</v>
      </c>
      <c r="F82" s="307"/>
      <c r="G82" s="307"/>
      <c r="H82" s="287">
        <v>19.5118</v>
      </c>
      <c r="I82" s="281">
        <f t="shared" si="2"/>
        <v>16.58503</v>
      </c>
    </row>
    <row r="83" spans="1:9" ht="38.25">
      <c r="A83" s="302"/>
      <c r="B83" s="269" t="s">
        <v>870</v>
      </c>
      <c r="C83" s="306"/>
      <c r="D83" s="305"/>
      <c r="E83" s="306" t="s">
        <v>864</v>
      </c>
      <c r="F83" s="307"/>
      <c r="G83" s="307"/>
      <c r="H83" s="287">
        <v>8.3622</v>
      </c>
      <c r="I83" s="281">
        <f t="shared" si="2"/>
        <v>7.107869999999999</v>
      </c>
    </row>
    <row r="84" spans="1:9" ht="51.75" customHeight="1">
      <c r="A84" s="302"/>
      <c r="B84" s="269" t="s">
        <v>871</v>
      </c>
      <c r="C84" s="306" t="s">
        <v>872</v>
      </c>
      <c r="D84" s="305"/>
      <c r="E84" s="306" t="s">
        <v>864</v>
      </c>
      <c r="F84" s="307"/>
      <c r="G84" s="307"/>
      <c r="H84" s="287">
        <v>33.4488</v>
      </c>
      <c r="I84" s="281">
        <f t="shared" si="2"/>
        <v>28.431479999999997</v>
      </c>
    </row>
    <row r="85" spans="1:9" ht="101.25">
      <c r="A85" s="302"/>
      <c r="B85" s="306" t="s">
        <v>873</v>
      </c>
      <c r="C85" s="308" t="s">
        <v>874</v>
      </c>
      <c r="D85" s="305"/>
      <c r="E85" s="306" t="s">
        <v>875</v>
      </c>
      <c r="F85" s="307"/>
      <c r="G85" s="307"/>
      <c r="H85" s="287">
        <v>380.79999999999995</v>
      </c>
      <c r="I85" s="281">
        <f t="shared" si="2"/>
        <v>323.67999999999995</v>
      </c>
    </row>
    <row r="86" spans="1:9" ht="90">
      <c r="A86" s="302"/>
      <c r="B86" s="306" t="s">
        <v>876</v>
      </c>
      <c r="C86" s="308" t="s">
        <v>877</v>
      </c>
      <c r="D86" s="305"/>
      <c r="E86" s="306" t="s">
        <v>866</v>
      </c>
      <c r="F86" s="307"/>
      <c r="G86" s="307"/>
      <c r="H86" s="287">
        <v>816.8272</v>
      </c>
      <c r="I86" s="281">
        <f t="shared" si="2"/>
        <v>694.3031199999999</v>
      </c>
    </row>
    <row r="87" spans="1:9" ht="114.75">
      <c r="A87" s="302"/>
      <c r="B87" s="306" t="s">
        <v>878</v>
      </c>
      <c r="C87" s="306" t="s">
        <v>879</v>
      </c>
      <c r="D87" s="305"/>
      <c r="E87" s="306" t="s">
        <v>880</v>
      </c>
      <c r="F87" s="307"/>
      <c r="G87" s="307"/>
      <c r="H87" s="287">
        <v>301.6468</v>
      </c>
      <c r="I87" s="281">
        <f t="shared" si="2"/>
        <v>256.39977999999996</v>
      </c>
    </row>
    <row r="88" spans="1:9" ht="42.75" customHeight="1">
      <c r="A88" s="288"/>
      <c r="B88" s="309" t="s">
        <v>881</v>
      </c>
      <c r="C88" s="305" t="s">
        <v>882</v>
      </c>
      <c r="D88" s="305"/>
      <c r="E88" s="306" t="s">
        <v>880</v>
      </c>
      <c r="F88" s="307"/>
      <c r="G88" s="307"/>
      <c r="H88" s="287">
        <v>42.0656</v>
      </c>
      <c r="I88" s="281">
        <f t="shared" si="2"/>
        <v>35.75576</v>
      </c>
    </row>
    <row r="89" spans="1:9" ht="37.5" customHeight="1">
      <c r="A89" s="460"/>
      <c r="B89" s="310" t="s">
        <v>883</v>
      </c>
      <c r="C89" s="307"/>
      <c r="D89" s="242" t="s">
        <v>884</v>
      </c>
      <c r="E89" s="307"/>
      <c r="F89" s="307"/>
      <c r="G89" s="307"/>
      <c r="H89" s="311">
        <v>4.394500000000001</v>
      </c>
      <c r="I89" s="281">
        <f t="shared" si="2"/>
        <v>3.7353250000000005</v>
      </c>
    </row>
    <row r="90" spans="1:9" ht="40.5" customHeight="1">
      <c r="A90" s="460"/>
      <c r="B90" s="310" t="s">
        <v>885</v>
      </c>
      <c r="C90" s="307"/>
      <c r="D90" s="242" t="s">
        <v>886</v>
      </c>
      <c r="E90" s="307"/>
      <c r="F90" s="307"/>
      <c r="G90" s="307"/>
      <c r="H90" s="311">
        <v>4.675</v>
      </c>
      <c r="I90" s="281">
        <f t="shared" si="2"/>
        <v>3.97375</v>
      </c>
    </row>
    <row r="91" spans="1:9" ht="38.25">
      <c r="A91" s="302"/>
      <c r="B91" s="310" t="s">
        <v>887</v>
      </c>
      <c r="C91" s="307"/>
      <c r="D91" s="242" t="s">
        <v>888</v>
      </c>
      <c r="E91" s="307"/>
      <c r="F91" s="307"/>
      <c r="G91" s="307"/>
      <c r="H91" s="311">
        <v>5.984000000000001</v>
      </c>
      <c r="I91" s="281">
        <f t="shared" si="2"/>
        <v>5.0864</v>
      </c>
    </row>
    <row r="92" spans="1:9" ht="25.5">
      <c r="A92" s="460"/>
      <c r="B92" s="310" t="s">
        <v>889</v>
      </c>
      <c r="C92" s="307"/>
      <c r="D92" s="242" t="s">
        <v>890</v>
      </c>
      <c r="E92" s="307"/>
      <c r="F92" s="307"/>
      <c r="G92" s="307"/>
      <c r="H92" s="287">
        <v>63.205999999999996</v>
      </c>
      <c r="I92" s="281">
        <f t="shared" si="2"/>
        <v>53.7251</v>
      </c>
    </row>
    <row r="93" spans="1:9" ht="25.5">
      <c r="A93" s="460"/>
      <c r="B93" s="310" t="s">
        <v>891</v>
      </c>
      <c r="C93" s="307"/>
      <c r="D93" s="242" t="s">
        <v>892</v>
      </c>
      <c r="E93" s="307"/>
      <c r="F93" s="307"/>
      <c r="G93" s="307"/>
      <c r="H93" s="287">
        <v>77.792</v>
      </c>
      <c r="I93" s="281">
        <f t="shared" si="2"/>
        <v>66.1232</v>
      </c>
    </row>
    <row r="94" spans="1:9" ht="45.75" customHeight="1">
      <c r="A94" s="302"/>
      <c r="B94" s="310" t="s">
        <v>893</v>
      </c>
      <c r="C94" s="307"/>
      <c r="D94" s="242"/>
      <c r="E94" s="269" t="s">
        <v>894</v>
      </c>
      <c r="F94" s="307"/>
      <c r="G94" s="307"/>
      <c r="H94" s="311">
        <v>0.935</v>
      </c>
      <c r="I94" s="281">
        <f t="shared" si="2"/>
        <v>0.7947500000000001</v>
      </c>
    </row>
    <row r="95" spans="1:9" ht="46.5" customHeight="1">
      <c r="A95" s="302"/>
      <c r="B95" s="310" t="s">
        <v>895</v>
      </c>
      <c r="C95" s="307"/>
      <c r="D95" s="242"/>
      <c r="E95" s="269" t="s">
        <v>894</v>
      </c>
      <c r="F95" s="307"/>
      <c r="G95" s="307"/>
      <c r="H95" s="311">
        <v>1.122</v>
      </c>
      <c r="I95" s="281">
        <f t="shared" si="2"/>
        <v>0.9537000000000001</v>
      </c>
    </row>
    <row r="96" spans="1:9" ht="42" customHeight="1">
      <c r="A96" s="302"/>
      <c r="B96" s="310" t="s">
        <v>893</v>
      </c>
      <c r="C96" s="307"/>
      <c r="D96" s="242"/>
      <c r="E96" s="269" t="s">
        <v>896</v>
      </c>
      <c r="F96" s="307"/>
      <c r="G96" s="307"/>
      <c r="H96" s="311">
        <v>1.4025</v>
      </c>
      <c r="I96" s="281">
        <f t="shared" si="2"/>
        <v>1.192125</v>
      </c>
    </row>
    <row r="97" spans="1:9" ht="38.25">
      <c r="A97" s="302"/>
      <c r="B97" s="310" t="s">
        <v>897</v>
      </c>
      <c r="C97" s="307"/>
      <c r="D97" s="242"/>
      <c r="E97" s="269" t="s">
        <v>894</v>
      </c>
      <c r="F97" s="307"/>
      <c r="G97" s="307"/>
      <c r="H97" s="311">
        <v>1.4960000000000002</v>
      </c>
      <c r="I97" s="281">
        <f t="shared" si="2"/>
        <v>1.2716</v>
      </c>
    </row>
    <row r="98" spans="1:9" ht="42" customHeight="1">
      <c r="A98" s="312"/>
      <c r="B98" s="313" t="s">
        <v>898</v>
      </c>
      <c r="C98" s="314"/>
      <c r="D98" s="247"/>
      <c r="E98" s="271" t="s">
        <v>896</v>
      </c>
      <c r="F98" s="314"/>
      <c r="G98" s="314"/>
      <c r="H98" s="315">
        <v>2.244</v>
      </c>
      <c r="I98" s="281">
        <f t="shared" si="2"/>
        <v>1.9074000000000002</v>
      </c>
    </row>
  </sheetData>
  <sheetProtection selectLockedCells="1" selectUnlockedCells="1"/>
  <mergeCells count="47">
    <mergeCell ref="A68:B68"/>
    <mergeCell ref="B70:I70"/>
    <mergeCell ref="A74:A77"/>
    <mergeCell ref="A89:A90"/>
    <mergeCell ref="A92:A93"/>
    <mergeCell ref="A46:A47"/>
    <mergeCell ref="A48:A51"/>
    <mergeCell ref="A52:A55"/>
    <mergeCell ref="A56:A59"/>
    <mergeCell ref="A60:A62"/>
    <mergeCell ref="B67:I67"/>
    <mergeCell ref="B35:I35"/>
    <mergeCell ref="A36:B36"/>
    <mergeCell ref="A37:A38"/>
    <mergeCell ref="B39:I39"/>
    <mergeCell ref="A40:B40"/>
    <mergeCell ref="A41:A45"/>
    <mergeCell ref="A29:A34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B27:H27"/>
    <mergeCell ref="A28:B28"/>
    <mergeCell ref="E28:F28"/>
    <mergeCell ref="A13:B13"/>
    <mergeCell ref="B16:H16"/>
    <mergeCell ref="A17:B17"/>
    <mergeCell ref="E17:F17"/>
    <mergeCell ref="A18:A26"/>
    <mergeCell ref="E18:F18"/>
    <mergeCell ref="E19:F19"/>
    <mergeCell ref="E20:F20"/>
    <mergeCell ref="E21:F21"/>
    <mergeCell ref="E22:F22"/>
    <mergeCell ref="B1:I1"/>
    <mergeCell ref="A2:I2"/>
    <mergeCell ref="B3:H3"/>
    <mergeCell ref="A4:B4"/>
    <mergeCell ref="A5:A11"/>
    <mergeCell ref="B12:H1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8515625" style="0" customWidth="1"/>
    <col min="2" max="2" width="15.00390625" style="0" customWidth="1"/>
    <col min="3" max="3" width="15.140625" style="0" customWidth="1"/>
    <col min="4" max="5" width="14.57421875" style="0" customWidth="1"/>
    <col min="6" max="6" width="14.00390625" style="0" customWidth="1"/>
    <col min="8" max="8" width="10.57421875" style="0" customWidth="1"/>
    <col min="10" max="10" width="0.42578125" style="0" customWidth="1"/>
    <col min="11" max="11" width="11.140625" style="0" customWidth="1"/>
    <col min="12" max="12" width="12.57421875" style="0" customWidth="1"/>
  </cols>
  <sheetData>
    <row r="1" spans="1:12" ht="24.75" customHeight="1">
      <c r="A1" s="462" t="s">
        <v>899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</row>
    <row r="2" spans="1:12" ht="24.75" customHeight="1">
      <c r="A2" s="463" t="s">
        <v>229</v>
      </c>
      <c r="B2" s="461" t="s">
        <v>900</v>
      </c>
      <c r="C2" s="461" t="s">
        <v>901</v>
      </c>
      <c r="D2" s="461" t="s">
        <v>902</v>
      </c>
      <c r="E2" s="461" t="s">
        <v>903</v>
      </c>
      <c r="F2" s="461" t="s">
        <v>904</v>
      </c>
      <c r="G2" s="461" t="s">
        <v>905</v>
      </c>
      <c r="H2" s="461" t="s">
        <v>906</v>
      </c>
      <c r="I2" s="461" t="s">
        <v>607</v>
      </c>
      <c r="J2" s="318"/>
      <c r="K2" s="461" t="s">
        <v>907</v>
      </c>
      <c r="L2" s="461"/>
    </row>
    <row r="3" spans="1:12" ht="33" customHeight="1">
      <c r="A3" s="463"/>
      <c r="B3" s="461"/>
      <c r="C3" s="461"/>
      <c r="D3" s="461"/>
      <c r="E3" s="461"/>
      <c r="F3" s="461"/>
      <c r="G3" s="461"/>
      <c r="H3" s="461"/>
      <c r="I3" s="461"/>
      <c r="J3" s="318"/>
      <c r="K3" s="316" t="s">
        <v>28</v>
      </c>
      <c r="L3" s="317" t="s">
        <v>908</v>
      </c>
    </row>
    <row r="4" spans="1:12" ht="15" customHeight="1">
      <c r="A4" s="319"/>
      <c r="B4" s="319"/>
      <c r="C4" s="319"/>
      <c r="D4" s="319"/>
      <c r="E4" s="319"/>
      <c r="F4" s="319"/>
      <c r="G4" s="319"/>
      <c r="H4" s="319"/>
      <c r="I4" s="319"/>
      <c r="J4" s="318"/>
      <c r="K4" s="318"/>
      <c r="L4" s="318"/>
    </row>
    <row r="5" spans="1:12" ht="15" customHeight="1">
      <c r="A5" s="320" t="s">
        <v>909</v>
      </c>
      <c r="B5" s="321">
        <v>0.3</v>
      </c>
      <c r="C5" s="321">
        <v>160</v>
      </c>
      <c r="D5" s="321">
        <v>280</v>
      </c>
      <c r="E5" s="321" t="s">
        <v>910</v>
      </c>
      <c r="F5" s="321" t="s">
        <v>911</v>
      </c>
      <c r="G5" s="321" t="s">
        <v>912</v>
      </c>
      <c r="H5" s="321" t="s">
        <v>912</v>
      </c>
      <c r="I5" s="321">
        <v>1.5</v>
      </c>
      <c r="J5" s="322"/>
      <c r="K5" s="321">
        <v>400</v>
      </c>
      <c r="L5" s="321">
        <v>340</v>
      </c>
    </row>
    <row r="6" spans="1:12" ht="15" customHeight="1">
      <c r="A6" s="323" t="s">
        <v>913</v>
      </c>
      <c r="B6" s="324">
        <v>0.3</v>
      </c>
      <c r="C6" s="324">
        <v>160</v>
      </c>
      <c r="D6" s="324">
        <v>280</v>
      </c>
      <c r="E6" s="324" t="s">
        <v>910</v>
      </c>
      <c r="F6" s="324" t="s">
        <v>911</v>
      </c>
      <c r="G6" s="324" t="s">
        <v>912</v>
      </c>
      <c r="H6" s="324" t="s">
        <v>912</v>
      </c>
      <c r="I6" s="324">
        <v>1.5</v>
      </c>
      <c r="J6" s="318"/>
      <c r="K6" s="324">
        <v>400</v>
      </c>
      <c r="L6" s="325">
        <v>340</v>
      </c>
    </row>
    <row r="7" spans="1:12" ht="15" customHeight="1">
      <c r="A7" s="320" t="s">
        <v>914</v>
      </c>
      <c r="B7" s="321">
        <v>0.66</v>
      </c>
      <c r="C7" s="321">
        <v>160</v>
      </c>
      <c r="D7" s="321">
        <v>280</v>
      </c>
      <c r="E7" s="321" t="s">
        <v>910</v>
      </c>
      <c r="F7" s="321" t="s">
        <v>911</v>
      </c>
      <c r="G7" s="321" t="s">
        <v>912</v>
      </c>
      <c r="H7" s="321" t="s">
        <v>912</v>
      </c>
      <c r="I7" s="321">
        <v>2.5</v>
      </c>
      <c r="J7" s="322"/>
      <c r="K7" s="321">
        <v>480</v>
      </c>
      <c r="L7" s="321">
        <v>410</v>
      </c>
    </row>
    <row r="8" spans="1:12" ht="15" customHeight="1">
      <c r="A8" s="323" t="s">
        <v>915</v>
      </c>
      <c r="B8" s="324">
        <v>0.66</v>
      </c>
      <c r="C8" s="324">
        <v>160</v>
      </c>
      <c r="D8" s="324">
        <v>280</v>
      </c>
      <c r="E8" s="324" t="s">
        <v>910</v>
      </c>
      <c r="F8" s="324" t="s">
        <v>911</v>
      </c>
      <c r="G8" s="324" t="s">
        <v>912</v>
      </c>
      <c r="H8" s="324" t="s">
        <v>912</v>
      </c>
      <c r="I8" s="324">
        <v>2.5</v>
      </c>
      <c r="J8" s="318"/>
      <c r="K8" s="324">
        <v>490</v>
      </c>
      <c r="L8" s="325">
        <v>420</v>
      </c>
    </row>
    <row r="9" spans="1:12" ht="15" customHeight="1">
      <c r="A9" s="320" t="s">
        <v>916</v>
      </c>
      <c r="B9" s="321">
        <v>2.2</v>
      </c>
      <c r="C9" s="321">
        <v>160</v>
      </c>
      <c r="D9" s="321">
        <v>280</v>
      </c>
      <c r="E9" s="321" t="s">
        <v>910</v>
      </c>
      <c r="F9" s="321" t="s">
        <v>911</v>
      </c>
      <c r="G9" s="321" t="s">
        <v>912</v>
      </c>
      <c r="H9" s="321" t="s">
        <v>912</v>
      </c>
      <c r="I9" s="321">
        <v>5</v>
      </c>
      <c r="J9" s="322"/>
      <c r="K9" s="321">
        <v>1190</v>
      </c>
      <c r="L9" s="321">
        <v>1010</v>
      </c>
    </row>
    <row r="10" spans="1:12" ht="15" customHeight="1">
      <c r="A10" s="323" t="s">
        <v>917</v>
      </c>
      <c r="B10" s="324">
        <v>7.5</v>
      </c>
      <c r="C10" s="324">
        <v>130</v>
      </c>
      <c r="D10" s="324">
        <v>280</v>
      </c>
      <c r="E10" s="324" t="s">
        <v>910</v>
      </c>
      <c r="F10" s="324" t="s">
        <v>911</v>
      </c>
      <c r="G10" s="324" t="s">
        <v>912</v>
      </c>
      <c r="H10" s="324" t="s">
        <v>912</v>
      </c>
      <c r="I10" s="324">
        <v>18</v>
      </c>
      <c r="J10" s="318"/>
      <c r="K10" s="324">
        <v>5700</v>
      </c>
      <c r="L10" s="325">
        <v>4840</v>
      </c>
    </row>
    <row r="11" spans="1:12" ht="15" customHeight="1">
      <c r="A11" s="326" t="s">
        <v>918</v>
      </c>
      <c r="B11" s="327">
        <v>10</v>
      </c>
      <c r="C11" s="327">
        <v>130</v>
      </c>
      <c r="D11" s="327">
        <v>280</v>
      </c>
      <c r="E11" s="327" t="s">
        <v>910</v>
      </c>
      <c r="F11" s="327" t="s">
        <v>911</v>
      </c>
      <c r="G11" s="327" t="s">
        <v>912</v>
      </c>
      <c r="H11" s="327" t="s">
        <v>912</v>
      </c>
      <c r="I11" s="327">
        <v>23</v>
      </c>
      <c r="J11" s="328"/>
      <c r="K11" s="327">
        <v>6100</v>
      </c>
      <c r="L11" s="327">
        <v>5180</v>
      </c>
    </row>
    <row r="12" spans="1:12" ht="12.75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</row>
    <row r="13" spans="1:12" ht="12.75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</row>
    <row r="14" spans="1:12" ht="12.75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</row>
    <row r="15" spans="1:12" ht="12.75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</row>
    <row r="16" spans="1:12" ht="12.75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</row>
    <row r="17" spans="1:12" ht="12.75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</row>
  </sheetData>
  <sheetProtection selectLockedCells="1" selectUnlockedCells="1"/>
  <mergeCells count="11">
    <mergeCell ref="G2:G3"/>
    <mergeCell ref="H2:H3"/>
    <mergeCell ref="I2:I3"/>
    <mergeCell ref="K2:L2"/>
    <mergeCell ref="A1:L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98"/>
  <sheetViews>
    <sheetView zoomScalePageLayoutView="0" workbookViewId="0" topLeftCell="A68">
      <selection activeCell="A76" sqref="A76:C76"/>
    </sheetView>
  </sheetViews>
  <sheetFormatPr defaultColWidth="9.140625" defaultRowHeight="12.75"/>
  <cols>
    <col min="1" max="1" width="24.7109375" style="5" customWidth="1"/>
    <col min="2" max="4" width="11.7109375" style="5" customWidth="1"/>
    <col min="5" max="5" width="19.8515625" style="5" customWidth="1"/>
    <col min="6" max="6" width="20.7109375" style="5" customWidth="1"/>
    <col min="7" max="7" width="19.8515625" style="5" customWidth="1"/>
    <col min="8" max="8" width="19.140625" style="5" customWidth="1"/>
    <col min="9" max="9" width="0.42578125" style="5" customWidth="1"/>
    <col min="10" max="10" width="11.7109375" style="5" customWidth="1"/>
    <col min="11" max="11" width="9.28125" style="5" customWidth="1"/>
    <col min="12" max="16384" width="9.140625" style="5" customWidth="1"/>
  </cols>
  <sheetData>
    <row r="1" spans="1:12" ht="24" customHeight="1">
      <c r="A1" s="384" t="s">
        <v>12</v>
      </c>
      <c r="B1" s="384"/>
      <c r="C1" s="384"/>
      <c r="D1" s="384"/>
      <c r="E1" s="384"/>
      <c r="F1" s="384"/>
      <c r="G1" s="384"/>
      <c r="H1" s="384"/>
      <c r="I1" s="384"/>
      <c r="J1" s="384"/>
      <c r="K1" s="6"/>
      <c r="L1" s="6"/>
    </row>
    <row r="2" spans="1:12" ht="12" customHeight="1">
      <c r="A2" s="385" t="s">
        <v>13</v>
      </c>
      <c r="B2" s="385"/>
      <c r="C2" s="385"/>
      <c r="D2" s="385"/>
      <c r="E2" s="385"/>
      <c r="F2" s="385"/>
      <c r="G2" s="385"/>
      <c r="H2" s="385"/>
      <c r="I2" s="385"/>
      <c r="J2" s="385"/>
      <c r="K2" s="6"/>
      <c r="L2" s="6"/>
    </row>
    <row r="3" spans="1:12" ht="12" customHeight="1">
      <c r="A3" s="385" t="s">
        <v>14</v>
      </c>
      <c r="B3" s="385"/>
      <c r="C3" s="385"/>
      <c r="D3" s="385"/>
      <c r="E3" s="385"/>
      <c r="F3" s="385"/>
      <c r="G3" s="385"/>
      <c r="H3" s="385"/>
      <c r="I3" s="385"/>
      <c r="J3" s="385"/>
      <c r="K3" s="6"/>
      <c r="L3" s="6"/>
    </row>
    <row r="4" spans="1:12" ht="12" customHeight="1">
      <c r="A4" s="386" t="s">
        <v>15</v>
      </c>
      <c r="B4" s="386"/>
      <c r="C4" s="386"/>
      <c r="D4" s="386"/>
      <c r="E4" s="386"/>
      <c r="F4" s="386"/>
      <c r="G4" s="386"/>
      <c r="H4" s="386"/>
      <c r="I4" s="386"/>
      <c r="J4" s="386"/>
      <c r="K4" s="6"/>
      <c r="L4" s="6"/>
    </row>
    <row r="5" spans="1:12" ht="12" customHeight="1">
      <c r="A5" s="386" t="s">
        <v>16</v>
      </c>
      <c r="B5" s="386"/>
      <c r="C5" s="386"/>
      <c r="D5" s="386"/>
      <c r="E5" s="386"/>
      <c r="F5" s="386"/>
      <c r="G5" s="386"/>
      <c r="H5" s="386"/>
      <c r="I5" s="386"/>
      <c r="J5" s="386"/>
      <c r="K5" s="6"/>
      <c r="L5" s="6"/>
    </row>
    <row r="6" spans="1:12" s="9" customFormat="1" ht="36" customHeight="1">
      <c r="A6" s="388" t="s">
        <v>17</v>
      </c>
      <c r="B6" s="388"/>
      <c r="C6" s="388"/>
      <c r="D6" s="388"/>
      <c r="E6" s="388"/>
      <c r="F6" s="388"/>
      <c r="G6" s="388"/>
      <c r="H6" s="388"/>
      <c r="I6" s="388"/>
      <c r="J6" s="388"/>
      <c r="K6" s="8"/>
      <c r="L6" s="8"/>
    </row>
    <row r="7" spans="1:12" ht="24" customHeight="1">
      <c r="A7" s="387" t="s">
        <v>18</v>
      </c>
      <c r="B7" s="383" t="s">
        <v>19</v>
      </c>
      <c r="C7" s="383" t="s">
        <v>20</v>
      </c>
      <c r="D7" s="383" t="s">
        <v>21</v>
      </c>
      <c r="E7" s="382" t="s">
        <v>22</v>
      </c>
      <c r="F7" s="382"/>
      <c r="G7" s="382"/>
      <c r="H7" s="382"/>
      <c r="I7" s="383"/>
      <c r="J7" s="372" t="s">
        <v>23</v>
      </c>
      <c r="K7" s="6"/>
      <c r="L7" s="12"/>
    </row>
    <row r="8" spans="1:12" ht="27" customHeight="1">
      <c r="A8" s="387"/>
      <c r="B8" s="383"/>
      <c r="C8" s="383"/>
      <c r="D8" s="383"/>
      <c r="E8" s="13" t="s">
        <v>24</v>
      </c>
      <c r="F8" s="13" t="s">
        <v>25</v>
      </c>
      <c r="G8" s="14" t="s">
        <v>26</v>
      </c>
      <c r="H8" s="13" t="s">
        <v>27</v>
      </c>
      <c r="I8" s="383"/>
      <c r="J8" s="14"/>
      <c r="K8" s="6"/>
      <c r="L8" s="6"/>
    </row>
    <row r="9" spans="1:14" ht="15" customHeight="1">
      <c r="A9" s="16"/>
      <c r="B9" s="17"/>
      <c r="C9" s="17"/>
      <c r="D9" s="17"/>
      <c r="E9" s="18"/>
      <c r="F9" s="18"/>
      <c r="G9" s="17"/>
      <c r="H9" s="18"/>
      <c r="I9" s="18"/>
      <c r="J9" s="17"/>
      <c r="K9" s="20"/>
      <c r="L9" s="20"/>
      <c r="M9" s="21"/>
      <c r="N9" s="21"/>
    </row>
    <row r="10" spans="1:14" ht="15" customHeight="1">
      <c r="A10" s="22" t="s">
        <v>30</v>
      </c>
      <c r="B10" s="23" t="s">
        <v>31</v>
      </c>
      <c r="C10" s="23">
        <v>0.3</v>
      </c>
      <c r="D10" s="23">
        <v>1</v>
      </c>
      <c r="E10" s="24" t="s">
        <v>32</v>
      </c>
      <c r="F10" s="24" t="s">
        <v>33</v>
      </c>
      <c r="G10" s="23" t="s">
        <v>34</v>
      </c>
      <c r="H10" s="24" t="s">
        <v>35</v>
      </c>
      <c r="I10" s="24"/>
      <c r="J10" s="25">
        <f>'генерат.'!L6+мачты!G7+'бат.'!J7+'инверт.'!K5</f>
        <v>1288</v>
      </c>
      <c r="K10" s="26"/>
      <c r="L10" s="26"/>
      <c r="M10" s="27"/>
      <c r="N10" s="27"/>
    </row>
    <row r="11" spans="1:14" ht="15" customHeight="1">
      <c r="A11" s="22" t="s">
        <v>36</v>
      </c>
      <c r="B11" s="23" t="s">
        <v>31</v>
      </c>
      <c r="C11" s="23">
        <v>0.5</v>
      </c>
      <c r="D11" s="23">
        <v>2</v>
      </c>
      <c r="E11" s="24" t="s">
        <v>32</v>
      </c>
      <c r="F11" s="24" t="s">
        <v>33</v>
      </c>
      <c r="G11" s="23" t="s">
        <v>37</v>
      </c>
      <c r="H11" s="24" t="s">
        <v>38</v>
      </c>
      <c r="I11" s="24"/>
      <c r="J11" s="25">
        <f>'генерат.'!L6+мачты!G7+'бат.'!J7*2+'инверт.'!K6</f>
        <v>1595</v>
      </c>
      <c r="K11" s="26"/>
      <c r="L11" s="26"/>
      <c r="M11" s="27"/>
      <c r="N11" s="27"/>
    </row>
    <row r="12" spans="1:14" ht="15" customHeight="1">
      <c r="A12" s="28" t="s">
        <v>39</v>
      </c>
      <c r="B12" s="17" t="s">
        <v>40</v>
      </c>
      <c r="C12" s="17">
        <v>0.6</v>
      </c>
      <c r="D12" s="17">
        <v>2</v>
      </c>
      <c r="E12" s="18" t="s">
        <v>41</v>
      </c>
      <c r="F12" s="18" t="s">
        <v>33</v>
      </c>
      <c r="G12" s="17" t="s">
        <v>37</v>
      </c>
      <c r="H12" s="18" t="s">
        <v>42</v>
      </c>
      <c r="I12" s="18"/>
      <c r="J12" s="29">
        <f>'генерат.'!L7+мачты!G8+'бат.'!J7*2+'инверт.'!K9</f>
        <v>2192</v>
      </c>
      <c r="K12" s="26"/>
      <c r="L12" s="26"/>
      <c r="M12" s="27"/>
      <c r="N12" s="27"/>
    </row>
    <row r="13" spans="1:14" ht="15" customHeight="1">
      <c r="A13" s="28" t="s">
        <v>43</v>
      </c>
      <c r="B13" s="17" t="s">
        <v>40</v>
      </c>
      <c r="C13" s="17">
        <v>1.2</v>
      </c>
      <c r="D13" s="17">
        <v>4</v>
      </c>
      <c r="E13" s="18" t="s">
        <v>41</v>
      </c>
      <c r="F13" s="18" t="s">
        <v>33</v>
      </c>
      <c r="G13" s="17" t="s">
        <v>44</v>
      </c>
      <c r="H13" s="18" t="s">
        <v>45</v>
      </c>
      <c r="I13" s="18"/>
      <c r="J13" s="29">
        <f>'генерат.'!L7+мачты!G8+'бат.'!J7*4+'инверт.'!K19</f>
        <v>2935</v>
      </c>
      <c r="K13" s="26"/>
      <c r="L13" s="26"/>
      <c r="M13" s="27"/>
      <c r="N13" s="27"/>
    </row>
    <row r="14" spans="1:14" ht="15" customHeight="1">
      <c r="A14" s="22" t="s">
        <v>46</v>
      </c>
      <c r="B14" s="23" t="s">
        <v>47</v>
      </c>
      <c r="C14" s="23">
        <v>1.2</v>
      </c>
      <c r="D14" s="23">
        <v>2</v>
      </c>
      <c r="E14" s="24" t="s">
        <v>48</v>
      </c>
      <c r="F14" s="24" t="s">
        <v>33</v>
      </c>
      <c r="G14" s="23" t="s">
        <v>37</v>
      </c>
      <c r="H14" s="24" t="s">
        <v>45</v>
      </c>
      <c r="I14" s="24"/>
      <c r="J14" s="25">
        <f>'генерат.'!L8+мачты!G9+'бат.'!J7*2+'инверт.'!K19</f>
        <v>2475</v>
      </c>
      <c r="K14" s="26"/>
      <c r="L14" s="26"/>
      <c r="M14" s="27"/>
      <c r="N14" s="30"/>
    </row>
    <row r="15" spans="1:14" ht="15" customHeight="1">
      <c r="A15" s="22" t="s">
        <v>49</v>
      </c>
      <c r="B15" s="23" t="s">
        <v>47</v>
      </c>
      <c r="C15" s="23">
        <v>1.4</v>
      </c>
      <c r="D15" s="23">
        <v>4</v>
      </c>
      <c r="E15" s="24" t="s">
        <v>48</v>
      </c>
      <c r="F15" s="24" t="s">
        <v>33</v>
      </c>
      <c r="G15" s="23" t="s">
        <v>44</v>
      </c>
      <c r="H15" s="24" t="s">
        <v>50</v>
      </c>
      <c r="I15" s="24"/>
      <c r="J15" s="25">
        <f>'генерат.'!L8+мачты!G9+'бат.'!J7*4+'инверт.'!K18</f>
        <v>3130</v>
      </c>
      <c r="K15" s="26"/>
      <c r="L15" s="26"/>
      <c r="M15" s="27"/>
      <c r="N15" s="30"/>
    </row>
    <row r="16" spans="1:14" ht="15" customHeight="1">
      <c r="A16" s="28" t="s">
        <v>51</v>
      </c>
      <c r="B16" s="17" t="s">
        <v>52</v>
      </c>
      <c r="C16" s="17">
        <v>1.2</v>
      </c>
      <c r="D16" s="17">
        <v>4</v>
      </c>
      <c r="E16" s="18" t="s">
        <v>53</v>
      </c>
      <c r="F16" s="18" t="s">
        <v>33</v>
      </c>
      <c r="G16" s="17" t="s">
        <v>44</v>
      </c>
      <c r="H16" s="18" t="s">
        <v>45</v>
      </c>
      <c r="I16" s="18"/>
      <c r="J16" s="29">
        <f>'генерат.'!L9+мачты!G10+'бат.'!J7*4+'инверт.'!K31</f>
        <v>3285</v>
      </c>
      <c r="K16" s="26"/>
      <c r="L16" s="26"/>
      <c r="M16" s="30"/>
      <c r="N16" s="30"/>
    </row>
    <row r="17" spans="1:14" ht="15" customHeight="1">
      <c r="A17" s="28" t="s">
        <v>54</v>
      </c>
      <c r="B17" s="17" t="s">
        <v>52</v>
      </c>
      <c r="C17" s="17">
        <v>2.2</v>
      </c>
      <c r="D17" s="17">
        <v>8</v>
      </c>
      <c r="E17" s="18" t="s">
        <v>53</v>
      </c>
      <c r="F17" s="18" t="s">
        <v>33</v>
      </c>
      <c r="G17" s="17" t="s">
        <v>55</v>
      </c>
      <c r="H17" s="18" t="s">
        <v>56</v>
      </c>
      <c r="I17" s="18"/>
      <c r="J17" s="29">
        <f>'генерат.'!L9+мачты!G10+'бат.'!J7*8+'инверт.'!K32</f>
        <v>4620</v>
      </c>
      <c r="K17" s="26"/>
      <c r="L17" s="26"/>
      <c r="M17" s="30"/>
      <c r="N17" s="30"/>
    </row>
    <row r="18" spans="1:14" ht="15" customHeight="1">
      <c r="A18" s="22" t="s">
        <v>57</v>
      </c>
      <c r="B18" s="23" t="s">
        <v>58</v>
      </c>
      <c r="C18" s="23">
        <v>2.4</v>
      </c>
      <c r="D18" s="23">
        <v>8</v>
      </c>
      <c r="E18" s="24" t="s">
        <v>59</v>
      </c>
      <c r="F18" s="24" t="s">
        <v>60</v>
      </c>
      <c r="G18" s="23" t="s">
        <v>55</v>
      </c>
      <c r="H18" s="24" t="s">
        <v>61</v>
      </c>
      <c r="I18" s="24"/>
      <c r="J18" s="25">
        <f>'генерат.'!L10+мачты!G11+'бат.'!J7*8+'инверт.'!K40</f>
        <v>5960</v>
      </c>
      <c r="K18" s="26"/>
      <c r="L18" s="26"/>
      <c r="M18" s="30"/>
      <c r="N18" s="30"/>
    </row>
    <row r="19" spans="1:14" s="34" customFormat="1" ht="15" customHeight="1">
      <c r="A19" s="22" t="s">
        <v>62</v>
      </c>
      <c r="B19" s="23" t="s">
        <v>63</v>
      </c>
      <c r="C19" s="23">
        <v>5</v>
      </c>
      <c r="D19" s="23">
        <v>16</v>
      </c>
      <c r="E19" s="24" t="s">
        <v>64</v>
      </c>
      <c r="F19" s="24" t="s">
        <v>65</v>
      </c>
      <c r="G19" s="23" t="s">
        <v>66</v>
      </c>
      <c r="H19" s="24" t="s">
        <v>67</v>
      </c>
      <c r="I19" s="24"/>
      <c r="J19" s="25">
        <f>'генерат.'!L10*2+мачты!G11*2+'бат.'!J7*16+'инверт.'!K41</f>
        <v>12140</v>
      </c>
      <c r="K19" s="31"/>
      <c r="L19" s="31"/>
      <c r="M19" s="32"/>
      <c r="N19" s="33"/>
    </row>
    <row r="20" spans="1:14" s="34" customFormat="1" ht="15" customHeight="1">
      <c r="A20" s="22" t="s">
        <v>68</v>
      </c>
      <c r="B20" s="23" t="s">
        <v>69</v>
      </c>
      <c r="C20" s="23">
        <v>7</v>
      </c>
      <c r="D20" s="23">
        <v>24</v>
      </c>
      <c r="E20" s="24" t="s">
        <v>70</v>
      </c>
      <c r="F20" s="24" t="s">
        <v>71</v>
      </c>
      <c r="G20" s="23" t="s">
        <v>72</v>
      </c>
      <c r="H20" s="24" t="s">
        <v>73</v>
      </c>
      <c r="I20" s="24"/>
      <c r="J20" s="25">
        <f>'генерат.'!L10*3+мачты!G11*3+'бат.'!J7*24+'инверт.'!K42</f>
        <v>18200</v>
      </c>
      <c r="K20" s="31"/>
      <c r="L20" s="31"/>
      <c r="M20" s="32"/>
      <c r="N20" s="33"/>
    </row>
    <row r="21" spans="1:14" ht="15" customHeight="1">
      <c r="A21" s="28" t="s">
        <v>74</v>
      </c>
      <c r="B21" s="17" t="s">
        <v>75</v>
      </c>
      <c r="C21" s="17">
        <v>4.2</v>
      </c>
      <c r="D21" s="17">
        <v>20</v>
      </c>
      <c r="E21" s="18" t="s">
        <v>76</v>
      </c>
      <c r="F21" s="18" t="s">
        <v>77</v>
      </c>
      <c r="G21" s="17" t="s">
        <v>78</v>
      </c>
      <c r="H21" s="18" t="s">
        <v>79</v>
      </c>
      <c r="I21" s="18"/>
      <c r="J21" s="29">
        <f>'генерат.'!L11+мачты!G13+'бат.'!J7*20+'инверт.'!K53</f>
        <v>19880</v>
      </c>
      <c r="K21" s="26"/>
      <c r="L21" s="26"/>
      <c r="M21" s="27"/>
      <c r="N21" s="27"/>
    </row>
    <row r="22" spans="1:14" ht="15" customHeight="1">
      <c r="A22" s="28" t="s">
        <v>80</v>
      </c>
      <c r="B22" s="17" t="s">
        <v>75</v>
      </c>
      <c r="C22" s="17">
        <v>7</v>
      </c>
      <c r="D22" s="17">
        <v>20</v>
      </c>
      <c r="E22" s="18" t="s">
        <v>76</v>
      </c>
      <c r="F22" s="18" t="s">
        <v>81</v>
      </c>
      <c r="G22" s="17" t="s">
        <v>78</v>
      </c>
      <c r="H22" s="18" t="s">
        <v>73</v>
      </c>
      <c r="I22" s="18"/>
      <c r="J22" s="29">
        <f>'генерат.'!L11+мачты!G18+'бат.'!J7*20+'инверт.'!K54</f>
        <v>21550</v>
      </c>
      <c r="K22" s="26"/>
      <c r="L22" s="26"/>
      <c r="M22" s="27"/>
      <c r="N22" s="27"/>
    </row>
    <row r="23" spans="1:14" ht="15" customHeight="1">
      <c r="A23" s="22" t="s">
        <v>82</v>
      </c>
      <c r="B23" s="23" t="s">
        <v>83</v>
      </c>
      <c r="C23" s="23">
        <v>10.5</v>
      </c>
      <c r="D23" s="23">
        <v>40</v>
      </c>
      <c r="E23" s="24" t="s">
        <v>84</v>
      </c>
      <c r="F23" s="24" t="s">
        <v>77</v>
      </c>
      <c r="G23" s="23" t="s">
        <v>85</v>
      </c>
      <c r="H23" s="24" t="s">
        <v>86</v>
      </c>
      <c r="I23" s="24"/>
      <c r="J23" s="25">
        <f>'генерат.'!L12+мачты!G14+'бат.'!J7*40+'инверт.'!K55</f>
        <v>31550</v>
      </c>
      <c r="K23" s="26"/>
      <c r="L23" s="26"/>
      <c r="M23" s="27"/>
      <c r="N23" s="27"/>
    </row>
    <row r="24" spans="1:14" ht="15" customHeight="1">
      <c r="A24" s="22" t="s">
        <v>87</v>
      </c>
      <c r="B24" s="23" t="s">
        <v>83</v>
      </c>
      <c r="C24" s="23">
        <v>14</v>
      </c>
      <c r="D24" s="23">
        <v>40</v>
      </c>
      <c r="E24" s="24" t="s">
        <v>84</v>
      </c>
      <c r="F24" s="24" t="s">
        <v>81</v>
      </c>
      <c r="G24" s="23" t="s">
        <v>85</v>
      </c>
      <c r="H24" s="24" t="s">
        <v>88</v>
      </c>
      <c r="I24" s="24"/>
      <c r="J24" s="25">
        <f>'генерат.'!L12+мачты!G18+'бат.'!J7*40+'инверт.'!K56</f>
        <v>33180</v>
      </c>
      <c r="K24" s="26"/>
      <c r="L24" s="26"/>
      <c r="M24" s="27"/>
      <c r="N24" s="27"/>
    </row>
    <row r="25" spans="1:14" ht="15" customHeight="1">
      <c r="A25" s="28" t="s">
        <v>89</v>
      </c>
      <c r="B25" s="17" t="s">
        <v>90</v>
      </c>
      <c r="C25" s="17">
        <v>16</v>
      </c>
      <c r="D25" s="17">
        <v>60</v>
      </c>
      <c r="E25" s="18" t="s">
        <v>91</v>
      </c>
      <c r="F25" s="18" t="s">
        <v>92</v>
      </c>
      <c r="G25" s="17" t="s">
        <v>93</v>
      </c>
      <c r="H25" s="18" t="s">
        <v>94</v>
      </c>
      <c r="I25" s="18"/>
      <c r="J25" s="29">
        <f>'генерат.'!L13+мачты!G19+'бат.'!J7*60+'инверт.'!K68</f>
        <v>54800</v>
      </c>
      <c r="K25" s="26"/>
      <c r="L25" s="26"/>
      <c r="M25" s="27"/>
      <c r="N25" s="27"/>
    </row>
    <row r="26" spans="1:14" ht="15" customHeight="1">
      <c r="A26" s="28" t="s">
        <v>95</v>
      </c>
      <c r="B26" s="17" t="s">
        <v>90</v>
      </c>
      <c r="C26" s="17">
        <v>24</v>
      </c>
      <c r="D26" s="17">
        <v>90</v>
      </c>
      <c r="E26" s="18" t="s">
        <v>91</v>
      </c>
      <c r="F26" s="18" t="s">
        <v>92</v>
      </c>
      <c r="G26" s="17" t="s">
        <v>96</v>
      </c>
      <c r="H26" s="18" t="s">
        <v>97</v>
      </c>
      <c r="I26" s="18"/>
      <c r="J26" s="29">
        <f>'генерат.'!L13+мачты!G19+'бат.'!J7*90+'инверт.'!K69</f>
        <v>65095</v>
      </c>
      <c r="K26" s="26"/>
      <c r="L26" s="26"/>
      <c r="M26" s="27"/>
      <c r="N26" s="30"/>
    </row>
    <row r="27" spans="1:14" ht="15" customHeight="1">
      <c r="A27" s="22" t="s">
        <v>98</v>
      </c>
      <c r="B27" s="23" t="s">
        <v>99</v>
      </c>
      <c r="C27" s="23">
        <v>24</v>
      </c>
      <c r="D27" s="23">
        <v>120</v>
      </c>
      <c r="E27" s="24" t="s">
        <v>100</v>
      </c>
      <c r="F27" s="24" t="s">
        <v>92</v>
      </c>
      <c r="G27" s="23" t="s">
        <v>101</v>
      </c>
      <c r="H27" s="24" t="s">
        <v>97</v>
      </c>
      <c r="I27" s="24"/>
      <c r="J27" s="25">
        <f>'генерат.'!L14+мачты!G19+'бат.'!J7*120+'инверт.'!K69</f>
        <v>84495</v>
      </c>
      <c r="K27" s="26"/>
      <c r="L27" s="26"/>
      <c r="M27" s="27"/>
      <c r="N27" s="30"/>
    </row>
    <row r="28" spans="1:14" ht="15" customHeight="1">
      <c r="A28" s="22" t="s">
        <v>102</v>
      </c>
      <c r="B28" s="23" t="s">
        <v>99</v>
      </c>
      <c r="C28" s="23">
        <v>30</v>
      </c>
      <c r="D28" s="23">
        <v>120</v>
      </c>
      <c r="E28" s="24" t="s">
        <v>100</v>
      </c>
      <c r="F28" s="24" t="s">
        <v>92</v>
      </c>
      <c r="G28" s="23" t="s">
        <v>101</v>
      </c>
      <c r="H28" s="24" t="s">
        <v>103</v>
      </c>
      <c r="I28" s="24"/>
      <c r="J28" s="25">
        <f>'генерат.'!L14+мачты!G19+'бат.'!J7*120+'инверт.'!K65</f>
        <v>86910</v>
      </c>
      <c r="K28" s="26"/>
      <c r="L28" s="26"/>
      <c r="M28" s="27"/>
      <c r="N28" s="30"/>
    </row>
    <row r="29" spans="1:14" ht="15" customHeight="1">
      <c r="A29" s="28" t="s">
        <v>104</v>
      </c>
      <c r="B29" s="17" t="s">
        <v>105</v>
      </c>
      <c r="C29" s="17">
        <v>48</v>
      </c>
      <c r="D29" s="17">
        <v>180</v>
      </c>
      <c r="E29" s="18" t="s">
        <v>106</v>
      </c>
      <c r="F29" s="18" t="s">
        <v>107</v>
      </c>
      <c r="G29" s="17" t="s">
        <v>108</v>
      </c>
      <c r="H29" s="18" t="s">
        <v>109</v>
      </c>
      <c r="I29" s="18"/>
      <c r="J29" s="29">
        <f>'генерат.'!L15+мачты!G15+'бат.'!J7*180+'инверт.'!K79</f>
        <v>170080</v>
      </c>
      <c r="K29" s="26"/>
      <c r="L29" s="26"/>
      <c r="M29" s="27"/>
      <c r="N29" s="27"/>
    </row>
    <row r="30" spans="1:14" ht="15" customHeight="1">
      <c r="A30" s="28" t="s">
        <v>110</v>
      </c>
      <c r="B30" s="17" t="s">
        <v>111</v>
      </c>
      <c r="C30" s="17">
        <v>100</v>
      </c>
      <c r="D30" s="17">
        <v>400</v>
      </c>
      <c r="E30" s="18" t="s">
        <v>112</v>
      </c>
      <c r="F30" s="18" t="s">
        <v>113</v>
      </c>
      <c r="G30" s="17" t="s">
        <v>114</v>
      </c>
      <c r="H30" s="18" t="s">
        <v>115</v>
      </c>
      <c r="I30" s="18"/>
      <c r="J30" s="29">
        <f>'генерат.'!L16+мачты!G16+'бат.'!J7*400+'инверт.'!K86</f>
        <v>340540</v>
      </c>
      <c r="K30" s="26"/>
      <c r="L30" s="26"/>
      <c r="M30" s="27"/>
      <c r="N30" s="27"/>
    </row>
    <row r="31" spans="1:12" ht="15" customHeight="1">
      <c r="A31" s="16"/>
      <c r="B31" s="17"/>
      <c r="C31" s="17"/>
      <c r="D31" s="17"/>
      <c r="E31" s="18"/>
      <c r="F31" s="18"/>
      <c r="G31" s="17"/>
      <c r="H31" s="18"/>
      <c r="I31" s="18"/>
      <c r="J31" s="17"/>
      <c r="K31" s="6"/>
      <c r="L31" s="6"/>
    </row>
    <row r="32" spans="1:12" ht="13.5" customHeight="1">
      <c r="A32" s="385" t="s">
        <v>116</v>
      </c>
      <c r="B32" s="385"/>
      <c r="C32" s="385"/>
      <c r="D32" s="385"/>
      <c r="E32" s="385"/>
      <c r="F32" s="385"/>
      <c r="G32" s="385"/>
      <c r="H32" s="385"/>
      <c r="I32" s="385"/>
      <c r="J32" s="385"/>
      <c r="K32" s="6"/>
      <c r="L32" s="6"/>
    </row>
    <row r="33" spans="1:12" ht="13.5" customHeight="1">
      <c r="A33" s="7" t="s">
        <v>117</v>
      </c>
      <c r="B33" s="7"/>
      <c r="C33" s="7"/>
      <c r="D33" s="7"/>
      <c r="E33" s="7"/>
      <c r="F33" s="7"/>
      <c r="G33" s="7"/>
      <c r="H33" s="7"/>
      <c r="I33" s="7"/>
      <c r="J33" s="7"/>
      <c r="K33" s="6"/>
      <c r="L33" s="6"/>
    </row>
    <row r="34" spans="1:12" ht="33" customHeight="1">
      <c r="A34" s="388" t="s">
        <v>118</v>
      </c>
      <c r="B34" s="388"/>
      <c r="C34" s="388"/>
      <c r="D34" s="388"/>
      <c r="E34" s="388"/>
      <c r="F34" s="388"/>
      <c r="G34" s="388"/>
      <c r="H34" s="388"/>
      <c r="I34" s="388"/>
      <c r="J34" s="388"/>
      <c r="K34" s="6"/>
      <c r="L34" s="6"/>
    </row>
    <row r="35" spans="1:12" ht="24" customHeight="1">
      <c r="A35" s="387" t="s">
        <v>18</v>
      </c>
      <c r="B35" s="383" t="s">
        <v>19</v>
      </c>
      <c r="C35" s="383" t="s">
        <v>20</v>
      </c>
      <c r="D35" s="383" t="s">
        <v>21</v>
      </c>
      <c r="E35" s="382" t="s">
        <v>22</v>
      </c>
      <c r="F35" s="382"/>
      <c r="G35" s="382"/>
      <c r="H35" s="382"/>
      <c r="I35" s="11"/>
      <c r="J35" s="372" t="s">
        <v>23</v>
      </c>
      <c r="K35" s="6"/>
      <c r="L35" s="6"/>
    </row>
    <row r="36" spans="1:12" ht="27" customHeight="1">
      <c r="A36" s="387"/>
      <c r="B36" s="383"/>
      <c r="C36" s="383"/>
      <c r="D36" s="383"/>
      <c r="E36" s="13" t="s">
        <v>24</v>
      </c>
      <c r="F36" s="13" t="s">
        <v>25</v>
      </c>
      <c r="G36" s="14" t="s">
        <v>26</v>
      </c>
      <c r="H36" s="13" t="s">
        <v>27</v>
      </c>
      <c r="I36" s="13"/>
      <c r="J36" s="14" t="s">
        <v>28</v>
      </c>
      <c r="K36" s="6"/>
      <c r="L36" s="6"/>
    </row>
    <row r="37" spans="1:12" ht="15" customHeight="1">
      <c r="A37" s="16"/>
      <c r="B37" s="17"/>
      <c r="C37" s="17"/>
      <c r="D37" s="17"/>
      <c r="E37" s="18"/>
      <c r="F37" s="18"/>
      <c r="G37" s="17"/>
      <c r="H37" s="18"/>
      <c r="I37" s="18"/>
      <c r="J37" s="17"/>
      <c r="K37" s="6"/>
      <c r="L37" s="6"/>
    </row>
    <row r="38" spans="1:12" ht="15" customHeight="1">
      <c r="A38" s="35" t="s">
        <v>119</v>
      </c>
      <c r="B38" s="24" t="s">
        <v>120</v>
      </c>
      <c r="C38" s="24">
        <v>0.3</v>
      </c>
      <c r="D38" s="24">
        <v>1</v>
      </c>
      <c r="E38" s="24" t="s">
        <v>121</v>
      </c>
      <c r="F38" s="24" t="s">
        <v>122</v>
      </c>
      <c r="G38" s="23" t="s">
        <v>34</v>
      </c>
      <c r="H38" s="24" t="s">
        <v>35</v>
      </c>
      <c r="I38" s="24"/>
      <c r="J38" s="36">
        <f>'генерат.'!L22+мачты!G20+'бат.'!J7+'инверт.'!K5</f>
        <v>5168</v>
      </c>
      <c r="K38" s="6"/>
      <c r="L38" s="6"/>
    </row>
    <row r="39" spans="1:12" ht="15" customHeight="1">
      <c r="A39" s="37" t="s">
        <v>123</v>
      </c>
      <c r="B39" s="18" t="s">
        <v>124</v>
      </c>
      <c r="C39" s="18">
        <v>0.6</v>
      </c>
      <c r="D39" s="18">
        <v>2</v>
      </c>
      <c r="E39" s="18" t="s">
        <v>125</v>
      </c>
      <c r="F39" s="18" t="s">
        <v>122</v>
      </c>
      <c r="G39" s="17" t="s">
        <v>37</v>
      </c>
      <c r="H39" s="18" t="s">
        <v>42</v>
      </c>
      <c r="I39" s="18"/>
      <c r="J39" s="38">
        <f>('генерат.'!L23+мачты!G20+'бат.'!J7*2+'инверт.'!K16)</f>
        <v>5775</v>
      </c>
      <c r="K39" s="6"/>
      <c r="L39" s="6"/>
    </row>
    <row r="40" spans="1:12" ht="15" customHeight="1">
      <c r="A40" s="35" t="s">
        <v>126</v>
      </c>
      <c r="B40" s="24" t="s">
        <v>127</v>
      </c>
      <c r="C40" s="24">
        <v>0.6</v>
      </c>
      <c r="D40" s="24">
        <v>2</v>
      </c>
      <c r="E40" s="24" t="s">
        <v>128</v>
      </c>
      <c r="F40" s="24" t="s">
        <v>122</v>
      </c>
      <c r="G40" s="23" t="s">
        <v>37</v>
      </c>
      <c r="H40" s="24" t="s">
        <v>42</v>
      </c>
      <c r="I40" s="24"/>
      <c r="J40" s="36">
        <f>('генерат.'!L24+мачты!G20+'бат.'!J7*2+'инверт.'!K16)</f>
        <v>6735</v>
      </c>
      <c r="K40" s="6"/>
      <c r="L40" s="6"/>
    </row>
    <row r="41" spans="1:12" ht="15" customHeight="1">
      <c r="A41" s="37" t="s">
        <v>129</v>
      </c>
      <c r="B41" s="18" t="s">
        <v>130</v>
      </c>
      <c r="C41" s="18">
        <v>1.4</v>
      </c>
      <c r="D41" s="18">
        <v>4</v>
      </c>
      <c r="E41" s="18" t="s">
        <v>131</v>
      </c>
      <c r="F41" s="18" t="s">
        <v>132</v>
      </c>
      <c r="G41" s="17" t="s">
        <v>44</v>
      </c>
      <c r="H41" s="18" t="s">
        <v>50</v>
      </c>
      <c r="I41" s="18"/>
      <c r="J41" s="38">
        <f>('генерат.'!L25+мачты!G21+'бат.'!J7*4+'инверт.'!K28)</f>
        <v>7600</v>
      </c>
      <c r="K41" s="6"/>
      <c r="L41" s="6"/>
    </row>
    <row r="42" spans="1:12" ht="15" customHeight="1">
      <c r="A42" s="35" t="s">
        <v>133</v>
      </c>
      <c r="B42" s="24" t="s">
        <v>134</v>
      </c>
      <c r="C42" s="24">
        <v>4</v>
      </c>
      <c r="D42" s="24">
        <v>16</v>
      </c>
      <c r="E42" s="24" t="s">
        <v>135</v>
      </c>
      <c r="F42" s="24" t="s">
        <v>132</v>
      </c>
      <c r="G42" s="23" t="s">
        <v>66</v>
      </c>
      <c r="H42" s="24" t="s">
        <v>136</v>
      </c>
      <c r="I42" s="24"/>
      <c r="J42" s="36">
        <f>('генерат.'!L26+мачты!G22+'бат.'!J7*16+'инверт.'!K31)</f>
        <v>17495</v>
      </c>
      <c r="K42" s="39"/>
      <c r="L42" s="39"/>
    </row>
    <row r="43" spans="1:12" ht="15" customHeight="1">
      <c r="A43" s="37" t="s">
        <v>137</v>
      </c>
      <c r="B43" s="18" t="s">
        <v>138</v>
      </c>
      <c r="C43" s="18">
        <v>5</v>
      </c>
      <c r="D43" s="18">
        <v>27</v>
      </c>
      <c r="E43" s="18" t="s">
        <v>139</v>
      </c>
      <c r="F43" s="18" t="s">
        <v>132</v>
      </c>
      <c r="G43" s="17" t="s">
        <v>140</v>
      </c>
      <c r="H43" s="18" t="s">
        <v>67</v>
      </c>
      <c r="I43" s="18"/>
      <c r="J43" s="38">
        <f>('генерат.'!L27+мачты!G23+'бат.'!J7*4+2600)</f>
        <v>25330</v>
      </c>
      <c r="K43" s="39"/>
      <c r="L43" s="39"/>
    </row>
    <row r="44" spans="1:12" ht="15" customHeight="1">
      <c r="A44" s="35" t="s">
        <v>141</v>
      </c>
      <c r="B44" s="24" t="s">
        <v>142</v>
      </c>
      <c r="C44" s="24">
        <v>8</v>
      </c>
      <c r="D44" s="24">
        <v>54</v>
      </c>
      <c r="E44" s="24" t="s">
        <v>143</v>
      </c>
      <c r="F44" s="24" t="s">
        <v>132</v>
      </c>
      <c r="G44" s="23" t="s">
        <v>144</v>
      </c>
      <c r="H44" s="24" t="s">
        <v>145</v>
      </c>
      <c r="I44" s="24"/>
      <c r="J44" s="36">
        <f>('генерат.'!L28+мачты!G24+'бат.'!J7*54+5000)</f>
        <v>57270</v>
      </c>
      <c r="K44" s="40" t="s">
        <v>146</v>
      </c>
      <c r="L44" s="39"/>
    </row>
    <row r="45" spans="1:12" ht="33" customHeight="1">
      <c r="A45" s="389" t="s">
        <v>147</v>
      </c>
      <c r="B45" s="389"/>
      <c r="C45" s="389"/>
      <c r="D45" s="389"/>
      <c r="E45" s="389"/>
      <c r="F45" s="389"/>
      <c r="G45" s="389"/>
      <c r="H45" s="389"/>
      <c r="I45" s="389"/>
      <c r="J45" s="389"/>
      <c r="K45" s="42">
        <v>24</v>
      </c>
      <c r="L45" s="39"/>
    </row>
    <row r="46" spans="1:12" ht="24" customHeight="1">
      <c r="A46" s="387" t="s">
        <v>18</v>
      </c>
      <c r="B46" s="383" t="s">
        <v>19</v>
      </c>
      <c r="C46" s="383" t="s">
        <v>20</v>
      </c>
      <c r="D46" s="383" t="s">
        <v>21</v>
      </c>
      <c r="E46" s="382" t="s">
        <v>22</v>
      </c>
      <c r="F46" s="382"/>
      <c r="G46" s="382"/>
      <c r="H46" s="382"/>
      <c r="I46" s="11"/>
      <c r="J46" s="372" t="s">
        <v>23</v>
      </c>
      <c r="K46" s="39"/>
      <c r="L46" s="39"/>
    </row>
    <row r="47" spans="1:12" ht="27" customHeight="1">
      <c r="A47" s="387"/>
      <c r="B47" s="383"/>
      <c r="C47" s="383"/>
      <c r="D47" s="383"/>
      <c r="E47" s="14" t="s">
        <v>148</v>
      </c>
      <c r="F47" s="14" t="s">
        <v>149</v>
      </c>
      <c r="G47" s="14" t="s">
        <v>26</v>
      </c>
      <c r="H47" s="13" t="s">
        <v>27</v>
      </c>
      <c r="I47" s="13"/>
      <c r="J47" s="14" t="s">
        <v>28</v>
      </c>
      <c r="K47" s="39"/>
      <c r="L47" s="39"/>
    </row>
    <row r="48" spans="1:12" ht="15" customHeight="1">
      <c r="A48" s="16"/>
      <c r="B48" s="17"/>
      <c r="C48" s="17"/>
      <c r="D48" s="17"/>
      <c r="E48" s="17"/>
      <c r="F48" s="17"/>
      <c r="G48" s="17"/>
      <c r="H48" s="18"/>
      <c r="I48" s="18"/>
      <c r="J48" s="17"/>
      <c r="K48" s="39"/>
      <c r="L48" s="39"/>
    </row>
    <row r="49" spans="1:12" ht="15" customHeight="1">
      <c r="A49" s="35" t="s">
        <v>150</v>
      </c>
      <c r="B49" s="24">
        <v>24</v>
      </c>
      <c r="C49" s="24">
        <v>0.6</v>
      </c>
      <c r="D49" s="24">
        <v>2</v>
      </c>
      <c r="E49" s="24" t="s">
        <v>151</v>
      </c>
      <c r="F49" s="24" t="s">
        <v>152</v>
      </c>
      <c r="G49" s="23" t="s">
        <v>37</v>
      </c>
      <c r="H49" s="24" t="s">
        <v>42</v>
      </c>
      <c r="I49" s="24"/>
      <c r="J49" s="36" t="e">
        <f>'солн. мод.'!K9*4+'контр.'!#REF!+'бат.'!J7*2+'инверт.'!K16</f>
        <v>#REF!</v>
      </c>
      <c r="K49" s="42">
        <v>24</v>
      </c>
      <c r="L49" s="6"/>
    </row>
    <row r="50" spans="1:12" ht="15" customHeight="1">
      <c r="A50" s="37" t="s">
        <v>153</v>
      </c>
      <c r="B50" s="18">
        <v>75</v>
      </c>
      <c r="C50" s="18">
        <v>1</v>
      </c>
      <c r="D50" s="18">
        <v>2</v>
      </c>
      <c r="E50" s="18" t="s">
        <v>154</v>
      </c>
      <c r="F50" s="18" t="s">
        <v>155</v>
      </c>
      <c r="G50" s="17" t="s">
        <v>37</v>
      </c>
      <c r="H50" s="18" t="s">
        <v>156</v>
      </c>
      <c r="I50" s="18"/>
      <c r="J50" s="38" t="e">
        <f>'солн. мод.'!K9*8+'контр.'!#REF!+'бат.'!J7*2+'инверт.'!K17</f>
        <v>#REF!</v>
      </c>
      <c r="K50" s="42">
        <v>24</v>
      </c>
      <c r="L50" s="6"/>
    </row>
    <row r="51" spans="1:12" ht="15" customHeight="1">
      <c r="A51" s="35" t="s">
        <v>157</v>
      </c>
      <c r="B51" s="24">
        <v>150</v>
      </c>
      <c r="C51" s="24">
        <v>2.1</v>
      </c>
      <c r="D51" s="24">
        <v>4</v>
      </c>
      <c r="E51" s="24" t="s">
        <v>158</v>
      </c>
      <c r="F51" s="24" t="s">
        <v>159</v>
      </c>
      <c r="G51" s="23" t="s">
        <v>44</v>
      </c>
      <c r="H51" s="24" t="s">
        <v>160</v>
      </c>
      <c r="I51" s="24"/>
      <c r="J51" s="36" t="e">
        <f>('солн. мод.'!K9*24+'контр.'!#REF!+'бат.'!J7*4+'инверт.'!K29)</f>
        <v>#REF!</v>
      </c>
      <c r="K51" s="42">
        <v>48</v>
      </c>
      <c r="L51" s="6"/>
    </row>
    <row r="52" spans="1:12" ht="15" customHeight="1">
      <c r="A52" s="37" t="s">
        <v>161</v>
      </c>
      <c r="B52" s="18">
        <v>300</v>
      </c>
      <c r="C52" s="18">
        <v>3</v>
      </c>
      <c r="D52" s="18">
        <v>8</v>
      </c>
      <c r="E52" s="18" t="s">
        <v>162</v>
      </c>
      <c r="F52" s="18" t="s">
        <v>163</v>
      </c>
      <c r="G52" s="17" t="s">
        <v>55</v>
      </c>
      <c r="H52" s="18" t="s">
        <v>164</v>
      </c>
      <c r="I52" s="18"/>
      <c r="J52" s="38" t="e">
        <f>('солн. мод.'!K9*48+'контр.'!#REF!+'бат.'!J7*8+'инверт.'!K30)</f>
        <v>#REF!</v>
      </c>
      <c r="K52" s="42">
        <v>48</v>
      </c>
      <c r="L52" s="6"/>
    </row>
    <row r="53" spans="1:12" ht="15" customHeight="1">
      <c r="A53" s="35" t="s">
        <v>165</v>
      </c>
      <c r="B53" s="24">
        <v>600</v>
      </c>
      <c r="C53" s="24">
        <v>4</v>
      </c>
      <c r="D53" s="24">
        <v>16</v>
      </c>
      <c r="E53" s="24" t="s">
        <v>166</v>
      </c>
      <c r="F53" s="24" t="s">
        <v>167</v>
      </c>
      <c r="G53" s="23" t="s">
        <v>66</v>
      </c>
      <c r="H53" s="24" t="s">
        <v>136</v>
      </c>
      <c r="I53" s="24"/>
      <c r="J53" s="36" t="e">
        <f>('солн. мод.'!K9*100+'контр.'!#REF!+'бат.'!J7*16+'инверт.'!K31)</f>
        <v>#REF!</v>
      </c>
      <c r="K53" s="42"/>
      <c r="L53" s="6"/>
    </row>
    <row r="54" spans="1:12" ht="33" customHeight="1">
      <c r="A54" s="390" t="s">
        <v>168</v>
      </c>
      <c r="B54" s="390"/>
      <c r="C54" s="390"/>
      <c r="D54" s="390"/>
      <c r="E54" s="390"/>
      <c r="F54" s="390"/>
      <c r="G54" s="390"/>
      <c r="H54" s="390"/>
      <c r="I54" s="390"/>
      <c r="J54" s="390"/>
      <c r="K54" s="42">
        <v>24</v>
      </c>
      <c r="L54" s="39"/>
    </row>
    <row r="55" spans="1:12" ht="24" customHeight="1">
      <c r="A55" s="387" t="s">
        <v>18</v>
      </c>
      <c r="B55" s="383" t="s">
        <v>19</v>
      </c>
      <c r="C55" s="383" t="s">
        <v>20</v>
      </c>
      <c r="D55" s="383" t="s">
        <v>21</v>
      </c>
      <c r="E55" s="383" t="s">
        <v>169</v>
      </c>
      <c r="F55" s="383"/>
      <c r="G55" s="383"/>
      <c r="H55" s="383"/>
      <c r="I55" s="10"/>
      <c r="J55" s="372" t="s">
        <v>23</v>
      </c>
      <c r="K55" s="39"/>
      <c r="L55" s="39"/>
    </row>
    <row r="56" spans="1:12" ht="27" customHeight="1">
      <c r="A56" s="387"/>
      <c r="B56" s="383"/>
      <c r="C56" s="383"/>
      <c r="D56" s="383"/>
      <c r="E56" s="383"/>
      <c r="F56" s="383"/>
      <c r="G56" s="383"/>
      <c r="H56" s="383"/>
      <c r="I56" s="10"/>
      <c r="J56" s="14" t="s">
        <v>28</v>
      </c>
      <c r="K56" s="39"/>
      <c r="L56" s="39"/>
    </row>
    <row r="57" spans="1:12" ht="16.5" customHeight="1">
      <c r="A57" s="16"/>
      <c r="B57" s="17"/>
      <c r="C57" s="17"/>
      <c r="D57" s="17"/>
      <c r="E57" s="19"/>
      <c r="F57" s="43"/>
      <c r="G57" s="43"/>
      <c r="H57" s="16"/>
      <c r="I57" s="16"/>
      <c r="J57" s="17"/>
      <c r="K57" s="39"/>
      <c r="L57" s="39"/>
    </row>
    <row r="58" spans="1:12" ht="16.5" customHeight="1">
      <c r="A58" s="35" t="s">
        <v>170</v>
      </c>
      <c r="B58" s="24" t="s">
        <v>171</v>
      </c>
      <c r="C58" s="24">
        <v>1</v>
      </c>
      <c r="D58" s="24">
        <v>2</v>
      </c>
      <c r="E58" s="391" t="s">
        <v>172</v>
      </c>
      <c r="F58" s="391"/>
      <c r="G58" s="391"/>
      <c r="H58" s="391"/>
      <c r="I58" s="44"/>
      <c r="J58" s="36">
        <f>'генерат.'!L7+мачты!G8+'солн. мод.'!K9*2+'бат.'!J7*2+'инверт.'!K17</f>
        <v>2588</v>
      </c>
      <c r="K58" s="42">
        <v>24</v>
      </c>
      <c r="L58" s="6"/>
    </row>
    <row r="59" spans="1:12" ht="16.5" customHeight="1">
      <c r="A59" s="37" t="s">
        <v>173</v>
      </c>
      <c r="B59" s="18" t="s">
        <v>174</v>
      </c>
      <c r="C59" s="18">
        <v>1.4</v>
      </c>
      <c r="D59" s="18">
        <v>4</v>
      </c>
      <c r="E59" s="392" t="s">
        <v>175</v>
      </c>
      <c r="F59" s="392"/>
      <c r="G59" s="392"/>
      <c r="H59" s="392"/>
      <c r="I59" s="16"/>
      <c r="J59" s="38">
        <f>'генерат.'!L7+мачты!G8+'солн. мод.'!K9*4+'бат.'!J7*4+'инверт.'!K18</f>
        <v>3606</v>
      </c>
      <c r="K59" s="42">
        <v>24</v>
      </c>
      <c r="L59" s="6"/>
    </row>
    <row r="60" spans="1:12" ht="16.5" customHeight="1">
      <c r="A60" s="35" t="s">
        <v>176</v>
      </c>
      <c r="B60" s="24" t="s">
        <v>177</v>
      </c>
      <c r="C60" s="24">
        <v>2</v>
      </c>
      <c r="D60" s="24">
        <v>4</v>
      </c>
      <c r="E60" s="391" t="s">
        <v>178</v>
      </c>
      <c r="F60" s="391"/>
      <c r="G60" s="391"/>
      <c r="H60" s="391"/>
      <c r="I60" s="44"/>
      <c r="J60" s="36">
        <f>('генерат.'!L9+мачты!G10+'солн. мод.'!K9*4+'бат.'!J7*4+'инверт.'!K29)</f>
        <v>4356</v>
      </c>
      <c r="K60" s="42">
        <v>48</v>
      </c>
      <c r="L60" s="6"/>
    </row>
    <row r="61" spans="1:12" ht="16.5" customHeight="1">
      <c r="A61" s="37" t="s">
        <v>179</v>
      </c>
      <c r="B61" s="18" t="s">
        <v>180</v>
      </c>
      <c r="C61" s="18">
        <v>2</v>
      </c>
      <c r="D61" s="18">
        <v>4</v>
      </c>
      <c r="E61" s="392" t="s">
        <v>181</v>
      </c>
      <c r="F61" s="392"/>
      <c r="G61" s="392"/>
      <c r="H61" s="392"/>
      <c r="I61" s="16"/>
      <c r="J61" s="38">
        <f>('генерат.'!L9+мачты!G9+'солн. мод.'!K9*4+'бат.'!J7*4+'инверт.'!K29)</f>
        <v>4356</v>
      </c>
      <c r="K61" s="42">
        <v>48</v>
      </c>
      <c r="L61" s="6"/>
    </row>
    <row r="62" spans="1:12" ht="16.5" customHeight="1">
      <c r="A62" s="35" t="s">
        <v>182</v>
      </c>
      <c r="B62" s="24" t="s">
        <v>183</v>
      </c>
      <c r="C62" s="24">
        <v>3.5</v>
      </c>
      <c r="D62" s="24">
        <v>8</v>
      </c>
      <c r="E62" s="391" t="s">
        <v>184</v>
      </c>
      <c r="F62" s="391"/>
      <c r="G62" s="391"/>
      <c r="H62" s="391"/>
      <c r="I62" s="44"/>
      <c r="J62" s="36">
        <f>('генерат.'!L9+мачты!G20+'солн. мод.'!K9*12+'бат.'!J7*8+'инверт.'!K30)</f>
        <v>9188</v>
      </c>
      <c r="K62" s="42">
        <v>48</v>
      </c>
      <c r="L62" s="6"/>
    </row>
    <row r="63" spans="1:12" ht="16.5" customHeight="1">
      <c r="A63" s="385" t="s">
        <v>116</v>
      </c>
      <c r="B63" s="385"/>
      <c r="C63" s="385"/>
      <c r="D63" s="385"/>
      <c r="E63" s="385"/>
      <c r="F63" s="385"/>
      <c r="G63" s="385"/>
      <c r="H63" s="385"/>
      <c r="I63" s="385"/>
      <c r="J63" s="385"/>
      <c r="K63" s="42"/>
      <c r="L63" s="39"/>
    </row>
    <row r="64" spans="1:12" ht="33" customHeight="1">
      <c r="A64" s="390" t="s">
        <v>185</v>
      </c>
      <c r="B64" s="390"/>
      <c r="C64" s="390"/>
      <c r="D64" s="390"/>
      <c r="E64" s="390"/>
      <c r="F64" s="390"/>
      <c r="G64" s="390"/>
      <c r="H64" s="390"/>
      <c r="I64" s="390"/>
      <c r="J64" s="390"/>
      <c r="K64" s="45">
        <v>12</v>
      </c>
      <c r="L64" s="39"/>
    </row>
    <row r="65" spans="1:12" ht="24" customHeight="1">
      <c r="A65" s="387" t="s">
        <v>18</v>
      </c>
      <c r="B65" s="383" t="s">
        <v>19</v>
      </c>
      <c r="C65" s="383" t="s">
        <v>20</v>
      </c>
      <c r="D65" s="383" t="s">
        <v>21</v>
      </c>
      <c r="E65" s="382" t="s">
        <v>22</v>
      </c>
      <c r="F65" s="382"/>
      <c r="G65" s="382"/>
      <c r="H65" s="382"/>
      <c r="I65" s="11"/>
      <c r="J65" s="372" t="s">
        <v>23</v>
      </c>
      <c r="K65" s="39"/>
      <c r="L65" s="39"/>
    </row>
    <row r="66" spans="1:12" ht="27" customHeight="1">
      <c r="A66" s="387"/>
      <c r="B66" s="383"/>
      <c r="C66" s="383"/>
      <c r="D66" s="383"/>
      <c r="E66" s="393" t="s">
        <v>186</v>
      </c>
      <c r="F66" s="393"/>
      <c r="G66" s="393" t="s">
        <v>187</v>
      </c>
      <c r="H66" s="393"/>
      <c r="I66" s="46"/>
      <c r="J66" s="14" t="s">
        <v>28</v>
      </c>
      <c r="K66" s="39"/>
      <c r="L66" s="39"/>
    </row>
    <row r="67" spans="1:12" ht="15" customHeight="1">
      <c r="A67" s="16"/>
      <c r="B67" s="17"/>
      <c r="C67" s="17"/>
      <c r="D67" s="17"/>
      <c r="E67" s="18"/>
      <c r="F67" s="18"/>
      <c r="G67" s="17"/>
      <c r="H67" s="18"/>
      <c r="I67" s="18"/>
      <c r="J67" s="17"/>
      <c r="K67" s="39"/>
      <c r="L67" s="39"/>
    </row>
    <row r="68" spans="1:12" ht="15" customHeight="1">
      <c r="A68" s="35" t="s">
        <v>188</v>
      </c>
      <c r="B68" s="24" t="s">
        <v>189</v>
      </c>
      <c r="C68" s="47" t="s">
        <v>190</v>
      </c>
      <c r="D68" s="24">
        <v>1</v>
      </c>
      <c r="E68" s="394" t="s">
        <v>191</v>
      </c>
      <c r="F68" s="394"/>
      <c r="G68" s="391" t="s">
        <v>192</v>
      </c>
      <c r="H68" s="391"/>
      <c r="I68" s="44"/>
      <c r="J68" s="36">
        <f>'инверт.'!K5+'бат.'!J7</f>
        <v>408</v>
      </c>
      <c r="K68" s="45">
        <v>12</v>
      </c>
      <c r="L68" s="6"/>
    </row>
    <row r="69" spans="1:12" ht="15" customHeight="1">
      <c r="A69" s="37" t="s">
        <v>193</v>
      </c>
      <c r="B69" s="18" t="s">
        <v>189</v>
      </c>
      <c r="C69" s="48">
        <v>1</v>
      </c>
      <c r="D69" s="18">
        <v>4</v>
      </c>
      <c r="E69" s="395" t="s">
        <v>194</v>
      </c>
      <c r="F69" s="395"/>
      <c r="G69" s="392" t="s">
        <v>195</v>
      </c>
      <c r="H69" s="392"/>
      <c r="I69" s="16"/>
      <c r="J69" s="38">
        <f>('инверт.'!K17+'бат.'!J7*4)</f>
        <v>1410</v>
      </c>
      <c r="K69" s="45">
        <v>24</v>
      </c>
      <c r="L69" s="6"/>
    </row>
    <row r="70" spans="1:12" ht="15" customHeight="1">
      <c r="A70" s="35" t="s">
        <v>196</v>
      </c>
      <c r="B70" s="24" t="s">
        <v>189</v>
      </c>
      <c r="C70" s="47">
        <v>2.1</v>
      </c>
      <c r="D70" s="24">
        <v>8</v>
      </c>
      <c r="E70" s="394" t="s">
        <v>197</v>
      </c>
      <c r="F70" s="394"/>
      <c r="G70" s="391" t="s">
        <v>198</v>
      </c>
      <c r="H70" s="391"/>
      <c r="I70" s="44"/>
      <c r="J70" s="36">
        <f>('инверт.'!K29+'бат.'!J7*8)</f>
        <v>3100</v>
      </c>
      <c r="K70" s="45">
        <v>48</v>
      </c>
      <c r="L70" s="6"/>
    </row>
    <row r="71" spans="1:12" ht="15" customHeight="1">
      <c r="A71" s="37" t="s">
        <v>199</v>
      </c>
      <c r="B71" s="18" t="s">
        <v>189</v>
      </c>
      <c r="C71" s="48">
        <v>4.2</v>
      </c>
      <c r="D71" s="18">
        <v>20</v>
      </c>
      <c r="E71" s="395" t="s">
        <v>200</v>
      </c>
      <c r="F71" s="395"/>
      <c r="G71" s="392" t="s">
        <v>201</v>
      </c>
      <c r="H71" s="392"/>
      <c r="I71" s="16"/>
      <c r="J71" s="38">
        <f>('инверт.'!K53+'бат.'!J7*20)</f>
        <v>7180</v>
      </c>
      <c r="K71" s="49">
        <v>240</v>
      </c>
      <c r="L71" s="6"/>
    </row>
    <row r="72" spans="1:12" ht="15" customHeight="1">
      <c r="A72" s="35" t="s">
        <v>202</v>
      </c>
      <c r="B72" s="24" t="s">
        <v>189</v>
      </c>
      <c r="C72" s="47">
        <v>10.5</v>
      </c>
      <c r="D72" s="24">
        <v>40</v>
      </c>
      <c r="E72" s="394" t="s">
        <v>203</v>
      </c>
      <c r="F72" s="394"/>
      <c r="G72" s="391" t="s">
        <v>204</v>
      </c>
      <c r="H72" s="391"/>
      <c r="I72" s="44"/>
      <c r="J72" s="36">
        <f>('инверт.'!K55+'бат.'!J7*40)</f>
        <v>14850</v>
      </c>
      <c r="K72" s="49">
        <v>240</v>
      </c>
      <c r="L72" s="6"/>
    </row>
    <row r="73" spans="1:12" ht="15" customHeight="1">
      <c r="A73" s="37" t="s">
        <v>205</v>
      </c>
      <c r="B73" s="18" t="s">
        <v>189</v>
      </c>
      <c r="C73" s="48">
        <v>15</v>
      </c>
      <c r="D73" s="18">
        <v>60</v>
      </c>
      <c r="E73" s="395" t="s">
        <v>206</v>
      </c>
      <c r="F73" s="395"/>
      <c r="G73" s="392" t="s">
        <v>207</v>
      </c>
      <c r="H73" s="392"/>
      <c r="I73" s="16"/>
      <c r="J73" s="38">
        <f>('инверт.'!K64+'бат.'!J7*60)</f>
        <v>24040</v>
      </c>
      <c r="K73" s="49">
        <v>360</v>
      </c>
      <c r="L73" s="6"/>
    </row>
    <row r="74" spans="1:12" ht="15" customHeight="1">
      <c r="A74" s="35" t="s">
        <v>208</v>
      </c>
      <c r="B74" s="24" t="s">
        <v>189</v>
      </c>
      <c r="C74" s="47">
        <v>24</v>
      </c>
      <c r="D74" s="24">
        <v>90</v>
      </c>
      <c r="E74" s="394" t="s">
        <v>209</v>
      </c>
      <c r="F74" s="394"/>
      <c r="G74" s="391" t="s">
        <v>210</v>
      </c>
      <c r="H74" s="391"/>
      <c r="I74" s="44"/>
      <c r="J74" s="36">
        <f>('инверт.'!K76+'бат.'!J7*90)</f>
        <v>34540</v>
      </c>
      <c r="K74" s="42">
        <v>380</v>
      </c>
      <c r="L74" s="6"/>
    </row>
    <row r="75" spans="1:12" ht="18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42"/>
      <c r="L75" s="39"/>
    </row>
    <row r="76" spans="1:12" ht="15" customHeight="1">
      <c r="A76" s="396" t="s">
        <v>211</v>
      </c>
      <c r="B76" s="396"/>
      <c r="C76" s="396"/>
      <c r="D76" s="50" t="s">
        <v>212</v>
      </c>
      <c r="E76" s="50"/>
      <c r="F76" s="51"/>
      <c r="G76" s="52"/>
      <c r="H76" s="53"/>
      <c r="I76" s="53"/>
      <c r="J76" s="54"/>
      <c r="K76" s="39"/>
      <c r="L76" s="39"/>
    </row>
    <row r="77" spans="1:12" ht="15" customHeight="1">
      <c r="A77" s="396" t="s">
        <v>213</v>
      </c>
      <c r="B77" s="396"/>
      <c r="C77" s="396"/>
      <c r="D77" s="50" t="s">
        <v>214</v>
      </c>
      <c r="E77" s="50"/>
      <c r="F77" s="51"/>
      <c r="G77" s="397"/>
      <c r="H77" s="397"/>
      <c r="I77" s="397"/>
      <c r="J77" s="54"/>
      <c r="K77" s="39"/>
      <c r="L77" s="39"/>
    </row>
    <row r="78" spans="1:12" ht="15" customHeight="1">
      <c r="A78" s="396" t="s">
        <v>215</v>
      </c>
      <c r="B78" s="396"/>
      <c r="C78" s="396"/>
      <c r="D78" s="50" t="s">
        <v>216</v>
      </c>
      <c r="E78" s="50"/>
      <c r="F78" s="51"/>
      <c r="G78" s="52"/>
      <c r="H78" s="52"/>
      <c r="I78" s="52"/>
      <c r="J78" s="54"/>
      <c r="K78" s="39"/>
      <c r="L78" s="39"/>
    </row>
    <row r="79" spans="1:12" ht="15" customHeight="1">
      <c r="A79" s="396" t="s">
        <v>217</v>
      </c>
      <c r="B79" s="396"/>
      <c r="C79" s="396"/>
      <c r="D79" s="50" t="s">
        <v>218</v>
      </c>
      <c r="E79" s="50"/>
      <c r="F79" s="51"/>
      <c r="G79" s="396"/>
      <c r="H79" s="396"/>
      <c r="I79" s="396"/>
      <c r="J79" s="50"/>
      <c r="K79" s="39"/>
      <c r="L79" s="39"/>
    </row>
    <row r="80" spans="1:12" ht="15" customHeight="1">
      <c r="A80" s="396" t="s">
        <v>219</v>
      </c>
      <c r="B80" s="396"/>
      <c r="C80" s="396"/>
      <c r="D80" s="50" t="s">
        <v>220</v>
      </c>
      <c r="E80" s="50"/>
      <c r="F80" s="51"/>
      <c r="G80" s="396"/>
      <c r="H80" s="396"/>
      <c r="I80" s="396"/>
      <c r="J80" s="50"/>
      <c r="K80" s="39"/>
      <c r="L80" s="39"/>
    </row>
    <row r="81" spans="1:12" ht="15" customHeight="1">
      <c r="A81" s="55"/>
      <c r="B81" s="55"/>
      <c r="C81" s="55"/>
      <c r="D81" s="55"/>
      <c r="E81" s="50"/>
      <c r="F81" s="51"/>
      <c r="G81" s="51"/>
      <c r="H81" s="51"/>
      <c r="I81" s="51"/>
      <c r="J81" s="55"/>
      <c r="K81" s="39"/>
      <c r="L81" s="39"/>
    </row>
    <row r="82" spans="1:12" ht="15" customHeight="1">
      <c r="A82" s="51"/>
      <c r="B82" s="55"/>
      <c r="C82" s="55" t="s">
        <v>221</v>
      </c>
      <c r="D82" s="50" t="s">
        <v>222</v>
      </c>
      <c r="E82" s="50"/>
      <c r="F82" s="51"/>
      <c r="G82" s="51"/>
      <c r="H82" s="51"/>
      <c r="I82" s="51"/>
      <c r="J82" s="55"/>
      <c r="K82" s="39"/>
      <c r="L82" s="39"/>
    </row>
    <row r="83" spans="1:12" ht="15" customHeight="1">
      <c r="A83" s="396" t="s">
        <v>223</v>
      </c>
      <c r="B83" s="396"/>
      <c r="C83" s="396"/>
      <c r="D83" s="50" t="s">
        <v>224</v>
      </c>
      <c r="E83" s="50"/>
      <c r="F83" s="51"/>
      <c r="G83" s="51"/>
      <c r="H83" s="51"/>
      <c r="I83" s="51"/>
      <c r="J83" s="55"/>
      <c r="K83" s="6"/>
      <c r="L83" s="6"/>
    </row>
    <row r="84" spans="1:12" ht="15" customHeight="1">
      <c r="A84" s="396" t="s">
        <v>225</v>
      </c>
      <c r="B84" s="396"/>
      <c r="C84" s="396"/>
      <c r="D84" s="50" t="s">
        <v>226</v>
      </c>
      <c r="E84" s="51"/>
      <c r="F84" s="51"/>
      <c r="G84" s="51"/>
      <c r="H84" s="51"/>
      <c r="I84" s="51"/>
      <c r="J84" s="51"/>
      <c r="K84" s="6"/>
      <c r="L84" s="6"/>
    </row>
    <row r="85" spans="1:12" ht="15" customHeight="1">
      <c r="A85" s="377"/>
      <c r="B85" s="377"/>
      <c r="C85" s="377"/>
      <c r="D85" s="378"/>
      <c r="E85" s="57"/>
      <c r="F85" s="57"/>
      <c r="G85" s="57"/>
      <c r="H85" s="57"/>
      <c r="I85" s="51"/>
      <c r="J85" s="51"/>
      <c r="K85" s="6"/>
      <c r="L85" s="6"/>
    </row>
    <row r="86" spans="1:12" ht="15" customHeight="1">
      <c r="A86" s="377"/>
      <c r="B86" s="377"/>
      <c r="C86" s="377"/>
      <c r="D86" s="378"/>
      <c r="E86" s="57"/>
      <c r="F86" s="57"/>
      <c r="G86" s="57"/>
      <c r="H86" s="57"/>
      <c r="I86" s="51"/>
      <c r="J86" s="51"/>
      <c r="K86" s="6"/>
      <c r="L86" s="6"/>
    </row>
    <row r="87" spans="1:12" ht="15" customHeight="1">
      <c r="A87" s="377"/>
      <c r="B87" s="379"/>
      <c r="C87" s="56"/>
      <c r="D87" s="57"/>
      <c r="E87" s="57"/>
      <c r="F87" s="57"/>
      <c r="G87" s="57"/>
      <c r="H87" s="57"/>
      <c r="I87" s="51"/>
      <c r="J87" s="51"/>
      <c r="K87" s="6"/>
      <c r="L87" s="6"/>
    </row>
    <row r="88" spans="1:12" ht="15" customHeight="1">
      <c r="A88" s="377"/>
      <c r="B88" s="380"/>
      <c r="C88" s="56"/>
      <c r="D88" s="57"/>
      <c r="E88" s="57"/>
      <c r="F88" s="57"/>
      <c r="G88" s="57"/>
      <c r="H88" s="57"/>
      <c r="I88" s="51"/>
      <c r="J88" s="51"/>
      <c r="K88" s="6"/>
      <c r="L88" s="6"/>
    </row>
    <row r="89" spans="1:12" ht="15" customHeight="1">
      <c r="A89" s="377"/>
      <c r="B89" s="380"/>
      <c r="C89" s="56"/>
      <c r="D89" s="57"/>
      <c r="E89" s="57"/>
      <c r="F89" s="57"/>
      <c r="G89" s="57"/>
      <c r="H89" s="57"/>
      <c r="I89" s="51"/>
      <c r="J89" s="51"/>
      <c r="K89" s="6"/>
      <c r="L89" s="6"/>
    </row>
    <row r="90" spans="1:12" ht="15" customHeight="1">
      <c r="A90" s="377"/>
      <c r="B90" s="380"/>
      <c r="C90" s="56"/>
      <c r="D90" s="57"/>
      <c r="E90" s="57"/>
      <c r="F90" s="57"/>
      <c r="G90" s="57"/>
      <c r="H90" s="57"/>
      <c r="I90" s="51"/>
      <c r="J90" s="51"/>
      <c r="K90" s="6"/>
      <c r="L90" s="6"/>
    </row>
    <row r="91" spans="1:12" ht="15" customHeight="1">
      <c r="A91" s="377"/>
      <c r="B91" s="380"/>
      <c r="C91" s="56"/>
      <c r="D91" s="57"/>
      <c r="E91" s="57"/>
      <c r="F91" s="57"/>
      <c r="G91" s="57"/>
      <c r="H91" s="57"/>
      <c r="I91" s="51"/>
      <c r="J91" s="51"/>
      <c r="K91" s="6"/>
      <c r="L91" s="6"/>
    </row>
    <row r="92" spans="1:12" ht="15" customHeight="1">
      <c r="A92" s="377"/>
      <c r="B92" s="380"/>
      <c r="C92" s="56"/>
      <c r="D92" s="57"/>
      <c r="E92" s="57"/>
      <c r="F92" s="57"/>
      <c r="G92" s="57"/>
      <c r="H92" s="57"/>
      <c r="I92" s="51"/>
      <c r="J92" s="51"/>
      <c r="K92" s="6"/>
      <c r="L92" s="6"/>
    </row>
    <row r="93" spans="1:12" ht="15" customHeight="1">
      <c r="A93" s="377"/>
      <c r="B93" s="380"/>
      <c r="C93" s="56"/>
      <c r="D93" s="57"/>
      <c r="E93" s="57"/>
      <c r="F93" s="57"/>
      <c r="G93" s="57"/>
      <c r="H93" s="57"/>
      <c r="I93" s="51"/>
      <c r="J93" s="51"/>
      <c r="K93" s="6"/>
      <c r="L93" s="6"/>
    </row>
    <row r="94" spans="1:12" ht="15" customHeight="1">
      <c r="A94" s="377"/>
      <c r="B94" s="380"/>
      <c r="C94" s="56"/>
      <c r="D94" s="57"/>
      <c r="E94" s="57"/>
      <c r="F94" s="57"/>
      <c r="G94" s="57"/>
      <c r="H94" s="57"/>
      <c r="I94" s="51"/>
      <c r="J94" s="51"/>
      <c r="K94" s="6"/>
      <c r="L94" s="6"/>
    </row>
    <row r="95" spans="1:12" ht="15" customHeight="1">
      <c r="A95" s="377"/>
      <c r="B95" s="380"/>
      <c r="C95" s="56"/>
      <c r="D95" s="57"/>
      <c r="E95" s="57"/>
      <c r="F95" s="57"/>
      <c r="G95" s="57"/>
      <c r="H95" s="57"/>
      <c r="I95" s="51"/>
      <c r="J95" s="51"/>
      <c r="K95" s="6"/>
      <c r="L95" s="6"/>
    </row>
    <row r="96" spans="1:12" ht="15" customHeight="1">
      <c r="A96" s="377"/>
      <c r="B96" s="380"/>
      <c r="C96" s="56"/>
      <c r="D96" s="57"/>
      <c r="E96" s="57"/>
      <c r="F96" s="57"/>
      <c r="G96" s="57"/>
      <c r="H96" s="57"/>
      <c r="I96" s="51"/>
      <c r="J96" s="51"/>
      <c r="K96" s="6"/>
      <c r="L96" s="6"/>
    </row>
    <row r="97" spans="1:12" ht="15" customHeight="1">
      <c r="A97" s="377"/>
      <c r="B97" s="381"/>
      <c r="C97" s="56"/>
      <c r="D97" s="57"/>
      <c r="E97" s="57"/>
      <c r="F97" s="57"/>
      <c r="G97" s="57"/>
      <c r="H97" s="57"/>
      <c r="I97" s="51"/>
      <c r="J97" s="51"/>
      <c r="K97" s="6"/>
      <c r="L97" s="6"/>
    </row>
    <row r="98" spans="1:12" ht="15" customHeight="1">
      <c r="A98" s="377"/>
      <c r="B98" s="377"/>
      <c r="C98" s="377"/>
      <c r="D98" s="378"/>
      <c r="E98" s="57"/>
      <c r="F98" s="57"/>
      <c r="G98" s="57"/>
      <c r="H98" s="57"/>
      <c r="I98" s="51"/>
      <c r="J98" s="51"/>
      <c r="K98" s="6"/>
      <c r="L98" s="6"/>
    </row>
  </sheetData>
  <sheetProtection selectLockedCells="1" selectUnlockedCells="1"/>
  <mergeCells count="69">
    <mergeCell ref="A79:C79"/>
    <mergeCell ref="G79:I79"/>
    <mergeCell ref="A80:C80"/>
    <mergeCell ref="G80:I80"/>
    <mergeCell ref="A83:C83"/>
    <mergeCell ref="A84:C84"/>
    <mergeCell ref="E74:F74"/>
    <mergeCell ref="G74:H74"/>
    <mergeCell ref="A76:C76"/>
    <mergeCell ref="A77:C77"/>
    <mergeCell ref="G77:I77"/>
    <mergeCell ref="A78:C78"/>
    <mergeCell ref="E71:F71"/>
    <mergeCell ref="G71:H71"/>
    <mergeCell ref="E72:F72"/>
    <mergeCell ref="G72:H72"/>
    <mergeCell ref="E73:F73"/>
    <mergeCell ref="G73:H73"/>
    <mergeCell ref="E68:F68"/>
    <mergeCell ref="G68:H68"/>
    <mergeCell ref="E69:F69"/>
    <mergeCell ref="G69:H69"/>
    <mergeCell ref="E70:F70"/>
    <mergeCell ref="G70:H70"/>
    <mergeCell ref="A64:J64"/>
    <mergeCell ref="A65:A66"/>
    <mergeCell ref="B65:B66"/>
    <mergeCell ref="C65:C66"/>
    <mergeCell ref="D65:D66"/>
    <mergeCell ref="E65:H65"/>
    <mergeCell ref="E66:F66"/>
    <mergeCell ref="G66:H66"/>
    <mergeCell ref="E58:H58"/>
    <mergeCell ref="E59:H59"/>
    <mergeCell ref="E60:H60"/>
    <mergeCell ref="E61:H61"/>
    <mergeCell ref="E62:H62"/>
    <mergeCell ref="A63:J63"/>
    <mergeCell ref="A54:J54"/>
    <mergeCell ref="A55:A56"/>
    <mergeCell ref="B55:B56"/>
    <mergeCell ref="C55:C56"/>
    <mergeCell ref="D55:D56"/>
    <mergeCell ref="E55:H56"/>
    <mergeCell ref="A45:J45"/>
    <mergeCell ref="A46:A47"/>
    <mergeCell ref="B46:B47"/>
    <mergeCell ref="C46:C47"/>
    <mergeCell ref="D46:D47"/>
    <mergeCell ref="E46:H46"/>
    <mergeCell ref="C7:C8"/>
    <mergeCell ref="A32:J32"/>
    <mergeCell ref="A34:J34"/>
    <mergeCell ref="A35:A36"/>
    <mergeCell ref="B35:B36"/>
    <mergeCell ref="C35:C36"/>
    <mergeCell ref="D35:D36"/>
    <mergeCell ref="E35:H35"/>
    <mergeCell ref="D7:D8"/>
    <mergeCell ref="E7:H7"/>
    <mergeCell ref="I7:I8"/>
    <mergeCell ref="A1:J1"/>
    <mergeCell ref="A2:J2"/>
    <mergeCell ref="A3:J3"/>
    <mergeCell ref="A4:J4"/>
    <mergeCell ref="A5:J5"/>
    <mergeCell ref="A7:A8"/>
    <mergeCell ref="A6:J6"/>
    <mergeCell ref="B7:B8"/>
  </mergeCells>
  <printOptions/>
  <pageMargins left="0.7298611111111111" right="0.31527777777777777" top="0.9305555555555556" bottom="0.15763888888888888" header="0.31527777777777777" footer="0.5118055555555555"/>
  <pageSetup horizontalDpi="300" verticalDpi="300" orientation="landscape" paperSize="9" scale="80"/>
  <headerFooter alignWithMargins="0">
    <oddHeader>&amp;R&amp;9Украинская Альтернативная Энергетика
Украина
Киев, ул. Тургеневская 74, офис 2
Тел/факс: +38(044)3613900
E-mail: mail@ae.net.ua</oddHeader>
  </headerFooter>
  <rowBreaks count="2" manualBreakCount="2">
    <brk id="33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X54"/>
  <sheetViews>
    <sheetView zoomScalePageLayoutView="0" workbookViewId="0" topLeftCell="A26">
      <selection activeCell="K5" sqref="K5"/>
    </sheetView>
  </sheetViews>
  <sheetFormatPr defaultColWidth="9.140625" defaultRowHeight="12.75"/>
  <cols>
    <col min="1" max="1" width="18.7109375" style="58" customWidth="1"/>
    <col min="2" max="4" width="12.7109375" style="58" customWidth="1"/>
    <col min="5" max="6" width="13.7109375" style="58" customWidth="1"/>
    <col min="7" max="7" width="17.7109375" style="58" customWidth="1"/>
    <col min="8" max="8" width="11.7109375" style="58" customWidth="1"/>
    <col min="9" max="9" width="14.8515625" style="58" customWidth="1"/>
    <col min="10" max="10" width="0.42578125" style="58" customWidth="1"/>
    <col min="11" max="11" width="12.7109375" style="58" customWidth="1"/>
    <col min="12" max="15" width="6.00390625" style="58" customWidth="1"/>
    <col min="16" max="16384" width="9.140625" style="58" customWidth="1"/>
  </cols>
  <sheetData>
    <row r="1" spans="1:11" ht="21" customHeight="1">
      <c r="A1" s="402" t="s">
        <v>227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10.5">
      <c r="A2" s="403" t="s">
        <v>228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 ht="6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1" customHeight="1">
      <c r="A4" s="404" t="s">
        <v>229</v>
      </c>
      <c r="B4" s="383" t="s">
        <v>230</v>
      </c>
      <c r="C4" s="383" t="s">
        <v>231</v>
      </c>
      <c r="D4" s="383" t="s">
        <v>232</v>
      </c>
      <c r="E4" s="383" t="s">
        <v>233</v>
      </c>
      <c r="F4" s="383" t="s">
        <v>234</v>
      </c>
      <c r="G4" s="383" t="s">
        <v>235</v>
      </c>
      <c r="H4" s="383" t="s">
        <v>236</v>
      </c>
      <c r="I4" s="411" t="s">
        <v>237</v>
      </c>
      <c r="J4" s="383"/>
      <c r="K4" s="373" t="s">
        <v>23</v>
      </c>
    </row>
    <row r="5" spans="1:11" ht="25.5" customHeight="1">
      <c r="A5" s="404"/>
      <c r="B5" s="383"/>
      <c r="C5" s="383"/>
      <c r="D5" s="383"/>
      <c r="E5" s="383"/>
      <c r="F5" s="383"/>
      <c r="G5" s="383"/>
      <c r="H5" s="383"/>
      <c r="I5" s="411"/>
      <c r="J5" s="383"/>
      <c r="K5" s="14"/>
    </row>
    <row r="6" spans="1:13" ht="22.5" customHeight="1">
      <c r="A6" s="400" t="s">
        <v>238</v>
      </c>
      <c r="B6" s="400"/>
      <c r="C6" s="400"/>
      <c r="D6" s="400"/>
      <c r="E6" s="400"/>
      <c r="F6" s="400"/>
      <c r="G6" s="400"/>
      <c r="H6" s="400"/>
      <c r="I6" s="61"/>
      <c r="J6" s="61"/>
      <c r="K6" s="62">
        <v>3.6</v>
      </c>
      <c r="M6" s="63"/>
    </row>
    <row r="7" spans="1:13" ht="13.5" customHeight="1">
      <c r="A7" s="64" t="s">
        <v>239</v>
      </c>
      <c r="B7" s="24">
        <v>10</v>
      </c>
      <c r="C7" s="24">
        <v>19</v>
      </c>
      <c r="D7" s="24">
        <v>0.53</v>
      </c>
      <c r="E7" s="24">
        <v>22</v>
      </c>
      <c r="F7" s="24">
        <v>0.64</v>
      </c>
      <c r="G7" s="24" t="s">
        <v>240</v>
      </c>
      <c r="H7" s="24">
        <v>3.2</v>
      </c>
      <c r="I7" s="24" t="s">
        <v>241</v>
      </c>
      <c r="J7" s="24"/>
      <c r="K7" s="65">
        <f>B7*K6</f>
        <v>36</v>
      </c>
      <c r="M7" s="63"/>
    </row>
    <row r="8" spans="1:13" ht="13.5" customHeight="1">
      <c r="A8" s="66" t="s">
        <v>242</v>
      </c>
      <c r="B8" s="18">
        <v>20</v>
      </c>
      <c r="C8" s="18">
        <v>19</v>
      </c>
      <c r="D8" s="18">
        <v>1.06</v>
      </c>
      <c r="E8" s="18">
        <v>22</v>
      </c>
      <c r="F8" s="18">
        <v>1.27</v>
      </c>
      <c r="G8" s="18" t="s">
        <v>243</v>
      </c>
      <c r="H8" s="18">
        <v>8</v>
      </c>
      <c r="I8" s="18" t="s">
        <v>241</v>
      </c>
      <c r="J8" s="18"/>
      <c r="K8" s="67">
        <f>B8*K6</f>
        <v>72</v>
      </c>
      <c r="M8" s="63"/>
    </row>
    <row r="9" spans="1:13" ht="13.5" customHeight="1">
      <c r="A9" s="64" t="s">
        <v>244</v>
      </c>
      <c r="B9" s="24">
        <v>40</v>
      </c>
      <c r="C9" s="24">
        <v>19</v>
      </c>
      <c r="D9" s="24">
        <v>2.1</v>
      </c>
      <c r="E9" s="24">
        <v>29</v>
      </c>
      <c r="F9" s="24">
        <v>2.53</v>
      </c>
      <c r="G9" s="24" t="s">
        <v>245</v>
      </c>
      <c r="H9" s="24">
        <v>14.7</v>
      </c>
      <c r="I9" s="24" t="s">
        <v>241</v>
      </c>
      <c r="J9" s="24"/>
      <c r="K9" s="65">
        <f>B9*K6</f>
        <v>144</v>
      </c>
      <c r="M9" s="63"/>
    </row>
    <row r="10" spans="1:13" ht="22.5" customHeight="1">
      <c r="A10" s="400" t="s">
        <v>246</v>
      </c>
      <c r="B10" s="400"/>
      <c r="C10" s="400"/>
      <c r="D10" s="400"/>
      <c r="E10" s="400"/>
      <c r="F10" s="400"/>
      <c r="G10" s="400"/>
      <c r="H10" s="400"/>
      <c r="I10" s="61"/>
      <c r="J10" s="61"/>
      <c r="K10" s="62">
        <v>6</v>
      </c>
      <c r="M10" s="63"/>
    </row>
    <row r="11" spans="1:13" ht="13.5" customHeight="1">
      <c r="A11" s="64" t="s">
        <v>247</v>
      </c>
      <c r="B11" s="24">
        <v>28</v>
      </c>
      <c r="C11" s="24">
        <v>39</v>
      </c>
      <c r="D11" s="24">
        <v>0.72</v>
      </c>
      <c r="E11" s="24">
        <v>52.7</v>
      </c>
      <c r="F11" s="24">
        <v>0.86</v>
      </c>
      <c r="G11" s="24" t="s">
        <v>248</v>
      </c>
      <c r="H11" s="24">
        <v>12.4</v>
      </c>
      <c r="I11" s="24" t="s">
        <v>241</v>
      </c>
      <c r="J11" s="24"/>
      <c r="K11" s="65">
        <f>B11*K10</f>
        <v>168</v>
      </c>
      <c r="M11" s="63"/>
    </row>
    <row r="12" spans="1:13" ht="22.5" customHeight="1">
      <c r="A12" s="400" t="s">
        <v>249</v>
      </c>
      <c r="B12" s="400"/>
      <c r="C12" s="400"/>
      <c r="D12" s="400"/>
      <c r="E12" s="400"/>
      <c r="F12" s="400"/>
      <c r="G12" s="400"/>
      <c r="H12" s="400"/>
      <c r="I12" s="61"/>
      <c r="J12" s="61"/>
      <c r="K12" s="62">
        <v>3.3</v>
      </c>
      <c r="M12" s="63"/>
    </row>
    <row r="13" spans="1:13" ht="13.5" customHeight="1">
      <c r="A13" s="64" t="s">
        <v>250</v>
      </c>
      <c r="B13" s="23">
        <v>10</v>
      </c>
      <c r="C13" s="23">
        <v>17</v>
      </c>
      <c r="D13" s="23">
        <v>0.59</v>
      </c>
      <c r="E13" s="23">
        <v>21.5</v>
      </c>
      <c r="F13" s="23">
        <v>0.68</v>
      </c>
      <c r="G13" s="23" t="s">
        <v>251</v>
      </c>
      <c r="H13" s="23">
        <v>1.4</v>
      </c>
      <c r="I13" s="24" t="s">
        <v>241</v>
      </c>
      <c r="J13" s="23"/>
      <c r="K13" s="65">
        <f>B13*K12</f>
        <v>33</v>
      </c>
      <c r="M13" s="63"/>
    </row>
    <row r="14" spans="1:13" ht="13.5" customHeight="1">
      <c r="A14" s="66" t="s">
        <v>252</v>
      </c>
      <c r="B14" s="17">
        <v>50</v>
      </c>
      <c r="C14" s="17">
        <v>17.6</v>
      </c>
      <c r="D14" s="17">
        <v>2.85</v>
      </c>
      <c r="E14" s="17">
        <v>21.6</v>
      </c>
      <c r="F14" s="17">
        <v>2.98</v>
      </c>
      <c r="G14" s="17" t="s">
        <v>253</v>
      </c>
      <c r="H14" s="17">
        <v>5.5</v>
      </c>
      <c r="I14" s="18" t="s">
        <v>241</v>
      </c>
      <c r="J14" s="17"/>
      <c r="K14" s="67">
        <f>B14*K12</f>
        <v>165</v>
      </c>
      <c r="M14" s="63"/>
    </row>
    <row r="15" spans="1:13" ht="13.5" customHeight="1">
      <c r="A15" s="64" t="s">
        <v>254</v>
      </c>
      <c r="B15" s="23">
        <v>80</v>
      </c>
      <c r="C15" s="23">
        <v>17.6</v>
      </c>
      <c r="D15" s="23">
        <v>4.55</v>
      </c>
      <c r="E15" s="23">
        <v>21.8</v>
      </c>
      <c r="F15" s="23">
        <v>5.23</v>
      </c>
      <c r="G15" s="23" t="s">
        <v>255</v>
      </c>
      <c r="H15" s="23">
        <v>7.5</v>
      </c>
      <c r="I15" s="24" t="s">
        <v>241</v>
      </c>
      <c r="J15" s="23"/>
      <c r="K15" s="65">
        <f>B15*K12</f>
        <v>264</v>
      </c>
      <c r="M15" s="63"/>
    </row>
    <row r="16" spans="1:13" ht="13.5" customHeight="1">
      <c r="A16" s="66" t="s">
        <v>256</v>
      </c>
      <c r="B16" s="17">
        <v>100</v>
      </c>
      <c r="C16" s="17">
        <v>33.5</v>
      </c>
      <c r="D16" s="17">
        <v>2.99</v>
      </c>
      <c r="E16" s="17">
        <v>41.5</v>
      </c>
      <c r="F16" s="17">
        <v>3.75</v>
      </c>
      <c r="G16" s="17" t="s">
        <v>257</v>
      </c>
      <c r="H16" s="17">
        <v>10</v>
      </c>
      <c r="I16" s="18" t="s">
        <v>241</v>
      </c>
      <c r="J16" s="17"/>
      <c r="K16" s="67">
        <f>B16*K12</f>
        <v>330</v>
      </c>
      <c r="M16" s="63"/>
    </row>
    <row r="17" spans="1:11" ht="13.5" customHeight="1">
      <c r="A17" s="64" t="s">
        <v>258</v>
      </c>
      <c r="B17" s="23">
        <v>150</v>
      </c>
      <c r="C17" s="23">
        <v>34.4</v>
      </c>
      <c r="D17" s="23">
        <v>4.37</v>
      </c>
      <c r="E17" s="23">
        <v>43</v>
      </c>
      <c r="F17" s="23">
        <v>4.86</v>
      </c>
      <c r="G17" s="23" t="s">
        <v>259</v>
      </c>
      <c r="H17" s="23">
        <v>13</v>
      </c>
      <c r="I17" s="24" t="s">
        <v>241</v>
      </c>
      <c r="J17" s="23"/>
      <c r="K17" s="65">
        <f>B17*K12</f>
        <v>495</v>
      </c>
    </row>
    <row r="18" spans="1:11" ht="13.5" customHeight="1">
      <c r="A18" s="66" t="s">
        <v>260</v>
      </c>
      <c r="B18" s="17">
        <v>200</v>
      </c>
      <c r="C18" s="17">
        <v>44.8</v>
      </c>
      <c r="D18" s="17">
        <v>4.47</v>
      </c>
      <c r="E18" s="17">
        <v>50.3</v>
      </c>
      <c r="F18" s="17">
        <v>5.2</v>
      </c>
      <c r="G18" s="17" t="s">
        <v>261</v>
      </c>
      <c r="H18" s="17">
        <v>19</v>
      </c>
      <c r="I18" s="18" t="s">
        <v>241</v>
      </c>
      <c r="J18" s="17"/>
      <c r="K18" s="67">
        <f>B18*K12</f>
        <v>660</v>
      </c>
    </row>
    <row r="19" spans="1:11" ht="13.5" customHeight="1">
      <c r="A19" s="64" t="s">
        <v>262</v>
      </c>
      <c r="B19" s="23">
        <v>240</v>
      </c>
      <c r="C19" s="23">
        <v>46.85</v>
      </c>
      <c r="D19" s="23">
        <v>5.13</v>
      </c>
      <c r="E19" s="23">
        <v>57.62</v>
      </c>
      <c r="F19" s="23">
        <v>5.48</v>
      </c>
      <c r="G19" s="23" t="s">
        <v>263</v>
      </c>
      <c r="H19" s="23">
        <v>22</v>
      </c>
      <c r="I19" s="24" t="s">
        <v>241</v>
      </c>
      <c r="J19" s="23"/>
      <c r="K19" s="65">
        <f>B19*K12</f>
        <v>792</v>
      </c>
    </row>
    <row r="20" spans="1:11" ht="22.5" customHeight="1">
      <c r="A20" s="389" t="s">
        <v>264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</row>
    <row r="21" spans="1:11" ht="13.5" customHeight="1">
      <c r="A21" s="64" t="s">
        <v>265</v>
      </c>
      <c r="B21" s="23">
        <v>68</v>
      </c>
      <c r="C21" s="23" t="s">
        <v>189</v>
      </c>
      <c r="D21" s="23" t="s">
        <v>189</v>
      </c>
      <c r="E21" s="23">
        <v>16.5</v>
      </c>
      <c r="F21" s="23">
        <v>4.13</v>
      </c>
      <c r="G21" s="23" t="s">
        <v>266</v>
      </c>
      <c r="H21" s="23" t="s">
        <v>267</v>
      </c>
      <c r="I21" s="68" t="s">
        <v>268</v>
      </c>
      <c r="J21" s="23"/>
      <c r="K21" s="69">
        <v>480</v>
      </c>
    </row>
    <row r="22" spans="1:11" ht="30" customHeight="1" thickBot="1">
      <c r="A22" s="57"/>
      <c r="B22" s="43"/>
      <c r="C22" s="43"/>
      <c r="D22" s="43"/>
      <c r="E22" s="43"/>
      <c r="F22" s="43"/>
      <c r="G22" s="43"/>
      <c r="H22" s="43"/>
      <c r="I22" s="70"/>
      <c r="J22" s="43"/>
      <c r="K22" s="57"/>
    </row>
    <row r="23" spans="1:11" ht="21" customHeight="1">
      <c r="A23" s="408" t="s">
        <v>229</v>
      </c>
      <c r="B23" s="401" t="s">
        <v>230</v>
      </c>
      <c r="C23" s="401" t="s">
        <v>231</v>
      </c>
      <c r="D23" s="401" t="s">
        <v>232</v>
      </c>
      <c r="E23" s="401" t="s">
        <v>233</v>
      </c>
      <c r="F23" s="401" t="s">
        <v>234</v>
      </c>
      <c r="G23" s="401" t="s">
        <v>235</v>
      </c>
      <c r="H23" s="401" t="s">
        <v>236</v>
      </c>
      <c r="I23" s="410" t="s">
        <v>237</v>
      </c>
      <c r="J23" s="401"/>
      <c r="K23" s="374" t="s">
        <v>269</v>
      </c>
    </row>
    <row r="24" spans="1:11" ht="25.5" customHeight="1">
      <c r="A24" s="409"/>
      <c r="B24" s="383"/>
      <c r="C24" s="383"/>
      <c r="D24" s="383"/>
      <c r="E24" s="383"/>
      <c r="F24" s="383"/>
      <c r="G24" s="383"/>
      <c r="H24" s="383"/>
      <c r="I24" s="411"/>
      <c r="J24" s="383"/>
      <c r="K24" s="14" t="s">
        <v>28</v>
      </c>
    </row>
    <row r="25" spans="1:11" ht="21" customHeight="1">
      <c r="A25" s="407" t="s">
        <v>270</v>
      </c>
      <c r="B25" s="400"/>
      <c r="C25" s="400"/>
      <c r="D25" s="400"/>
      <c r="E25" s="400"/>
      <c r="F25" s="400"/>
      <c r="G25" s="400"/>
      <c r="H25" s="400"/>
      <c r="I25" s="60"/>
      <c r="J25" s="60"/>
      <c r="K25" s="71">
        <v>3.01</v>
      </c>
    </row>
    <row r="26" spans="1:11" ht="13.5" customHeight="1">
      <c r="A26" s="352" t="s">
        <v>920</v>
      </c>
      <c r="B26" s="23">
        <v>10</v>
      </c>
      <c r="C26" s="23">
        <v>16.5</v>
      </c>
      <c r="D26" s="23">
        <v>0.7</v>
      </c>
      <c r="E26" s="23">
        <v>20</v>
      </c>
      <c r="F26" s="23">
        <v>0.84</v>
      </c>
      <c r="G26" s="23" t="s">
        <v>923</v>
      </c>
      <c r="H26" s="23">
        <v>1.75</v>
      </c>
      <c r="I26" s="68" t="s">
        <v>272</v>
      </c>
      <c r="J26" s="23"/>
      <c r="K26" s="69">
        <f>B26*K25</f>
        <v>30.099999999999998</v>
      </c>
    </row>
    <row r="27" spans="1:11" ht="13.5" customHeight="1">
      <c r="A27" s="353" t="s">
        <v>921</v>
      </c>
      <c r="B27" s="330">
        <v>20</v>
      </c>
      <c r="C27" s="330">
        <v>13.5</v>
      </c>
      <c r="D27" s="330">
        <v>1.48</v>
      </c>
      <c r="E27" s="330">
        <v>20</v>
      </c>
      <c r="F27" s="330">
        <v>2.5</v>
      </c>
      <c r="G27" s="330" t="s">
        <v>922</v>
      </c>
      <c r="H27" s="330">
        <v>3.5</v>
      </c>
      <c r="I27" s="331" t="s">
        <v>272</v>
      </c>
      <c r="J27" s="330"/>
      <c r="K27" s="332">
        <f>B27*K25</f>
        <v>60.199999999999996</v>
      </c>
    </row>
    <row r="28" spans="1:50" s="337" customFormat="1" ht="13.5" customHeight="1" thickBot="1">
      <c r="A28" s="354" t="s">
        <v>924</v>
      </c>
      <c r="B28" s="334">
        <v>25</v>
      </c>
      <c r="C28" s="334">
        <v>18</v>
      </c>
      <c r="D28" s="334">
        <v>1.4</v>
      </c>
      <c r="E28" s="334">
        <v>22.5</v>
      </c>
      <c r="F28" s="334">
        <v>1.66</v>
      </c>
      <c r="G28" s="334" t="s">
        <v>922</v>
      </c>
      <c r="H28" s="334">
        <v>3.5</v>
      </c>
      <c r="I28" s="335" t="s">
        <v>272</v>
      </c>
      <c r="J28" s="334"/>
      <c r="K28" s="69">
        <f>B28*K25</f>
        <v>75.25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333"/>
      <c r="AU28" s="333"/>
      <c r="AV28" s="333"/>
      <c r="AW28" s="333"/>
      <c r="AX28" s="333"/>
    </row>
    <row r="29" spans="1:11" s="156" customFormat="1" ht="15.75" customHeight="1" thickBot="1">
      <c r="A29" s="405" t="s">
        <v>270</v>
      </c>
      <c r="B29" s="406"/>
      <c r="C29" s="406"/>
      <c r="D29" s="406"/>
      <c r="E29" s="406"/>
      <c r="F29" s="406"/>
      <c r="G29" s="406"/>
      <c r="H29" s="406"/>
      <c r="I29" s="366"/>
      <c r="J29" s="366"/>
      <c r="K29" s="367">
        <v>2.22</v>
      </c>
    </row>
    <row r="30" spans="1:11" s="156" customFormat="1" ht="13.5" customHeight="1">
      <c r="A30" s="355" t="s">
        <v>925</v>
      </c>
      <c r="B30" s="344">
        <v>50</v>
      </c>
      <c r="C30" s="344">
        <v>16.85</v>
      </c>
      <c r="D30" s="344">
        <v>2.9</v>
      </c>
      <c r="E30" s="344">
        <v>21.5</v>
      </c>
      <c r="F30" s="344">
        <v>3.24</v>
      </c>
      <c r="G30" s="344" t="s">
        <v>927</v>
      </c>
      <c r="H30" s="344">
        <v>6</v>
      </c>
      <c r="I30" s="345" t="s">
        <v>272</v>
      </c>
      <c r="J30" s="344"/>
      <c r="K30" s="346">
        <f>B30*K29</f>
        <v>111.00000000000001</v>
      </c>
    </row>
    <row r="31" spans="1:11" ht="13.5" customHeight="1">
      <c r="A31" s="356" t="s">
        <v>926</v>
      </c>
      <c r="B31" s="341">
        <v>70</v>
      </c>
      <c r="C31" s="341">
        <v>17</v>
      </c>
      <c r="D31" s="341">
        <v>4.2</v>
      </c>
      <c r="E31" s="341">
        <v>21.7</v>
      </c>
      <c r="F31" s="341">
        <v>4.75</v>
      </c>
      <c r="G31" s="341" t="s">
        <v>928</v>
      </c>
      <c r="H31" s="341">
        <v>7.5</v>
      </c>
      <c r="I31" s="342" t="s">
        <v>272</v>
      </c>
      <c r="J31" s="341"/>
      <c r="K31" s="343">
        <f>B31*K29</f>
        <v>155.4</v>
      </c>
    </row>
    <row r="32" spans="1:29" s="333" customFormat="1" ht="13.5" customHeight="1">
      <c r="A32" s="354" t="s">
        <v>929</v>
      </c>
      <c r="B32" s="334">
        <v>80</v>
      </c>
      <c r="C32" s="334">
        <v>18</v>
      </c>
      <c r="D32" s="334">
        <v>4.45</v>
      </c>
      <c r="E32" s="334">
        <v>22</v>
      </c>
      <c r="F32" s="334">
        <v>4.95</v>
      </c>
      <c r="G32" s="334" t="s">
        <v>928</v>
      </c>
      <c r="H32" s="334">
        <v>7.5</v>
      </c>
      <c r="I32" s="335" t="s">
        <v>272</v>
      </c>
      <c r="J32" s="334"/>
      <c r="K32" s="336">
        <f>B32*K29</f>
        <v>177.60000000000002</v>
      </c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</row>
    <row r="33" spans="1:11" ht="13.5" customHeight="1">
      <c r="A33" s="353" t="s">
        <v>930</v>
      </c>
      <c r="B33" s="330">
        <v>90</v>
      </c>
      <c r="C33" s="330">
        <v>18</v>
      </c>
      <c r="D33" s="330">
        <v>5</v>
      </c>
      <c r="E33" s="330">
        <v>22.45</v>
      </c>
      <c r="F33" s="330">
        <v>5.52</v>
      </c>
      <c r="G33" s="330" t="s">
        <v>932</v>
      </c>
      <c r="H33" s="330">
        <v>7.5</v>
      </c>
      <c r="I33" s="331" t="s">
        <v>272</v>
      </c>
      <c r="J33" s="330"/>
      <c r="K33" s="332">
        <f>B33*K29</f>
        <v>199.8</v>
      </c>
    </row>
    <row r="34" spans="1:11" ht="13.5" customHeight="1" thickBot="1">
      <c r="A34" s="357" t="s">
        <v>931</v>
      </c>
      <c r="B34" s="338">
        <v>95</v>
      </c>
      <c r="C34" s="338">
        <v>18.3</v>
      </c>
      <c r="D34" s="338">
        <v>5.2</v>
      </c>
      <c r="E34" s="338">
        <v>22.6</v>
      </c>
      <c r="F34" s="338">
        <v>5.6</v>
      </c>
      <c r="G34" s="338" t="s">
        <v>928</v>
      </c>
      <c r="H34" s="338">
        <v>7.5</v>
      </c>
      <c r="I34" s="339" t="s">
        <v>272</v>
      </c>
      <c r="J34" s="338"/>
      <c r="K34" s="340">
        <f>B34*K29</f>
        <v>210.9</v>
      </c>
    </row>
    <row r="35" spans="1:11" ht="13.5" customHeight="1" thickBot="1">
      <c r="A35" s="398" t="s">
        <v>270</v>
      </c>
      <c r="B35" s="399"/>
      <c r="C35" s="399"/>
      <c r="D35" s="399"/>
      <c r="E35" s="399"/>
      <c r="F35" s="399"/>
      <c r="G35" s="399"/>
      <c r="H35" s="399"/>
      <c r="I35" s="364"/>
      <c r="J35" s="364"/>
      <c r="K35" s="365">
        <v>1.74</v>
      </c>
    </row>
    <row r="36" spans="1:11" ht="13.5" customHeight="1">
      <c r="A36" s="352" t="s">
        <v>273</v>
      </c>
      <c r="B36" s="23">
        <v>160</v>
      </c>
      <c r="C36" s="23">
        <v>34.6</v>
      </c>
      <c r="D36" s="23">
        <v>4.63</v>
      </c>
      <c r="E36" s="23">
        <v>43.6</v>
      </c>
      <c r="F36" s="23">
        <v>5.17</v>
      </c>
      <c r="G36" s="23" t="s">
        <v>271</v>
      </c>
      <c r="H36" s="23">
        <v>16.2</v>
      </c>
      <c r="I36" s="68" t="s">
        <v>272</v>
      </c>
      <c r="J36" s="23"/>
      <c r="K36" s="69">
        <f>B36*K35</f>
        <v>278.4</v>
      </c>
    </row>
    <row r="37" spans="1:11" ht="13.5" customHeight="1" thickBot="1">
      <c r="A37" s="353" t="s">
        <v>274</v>
      </c>
      <c r="B37" s="330">
        <v>175</v>
      </c>
      <c r="C37" s="330">
        <v>35.5</v>
      </c>
      <c r="D37" s="330">
        <v>4.93</v>
      </c>
      <c r="E37" s="330">
        <v>44.5</v>
      </c>
      <c r="F37" s="330">
        <v>5.4</v>
      </c>
      <c r="G37" s="330" t="s">
        <v>271</v>
      </c>
      <c r="H37" s="330">
        <v>16.2</v>
      </c>
      <c r="I37" s="331" t="s">
        <v>272</v>
      </c>
      <c r="J37" s="330"/>
      <c r="K37" s="332">
        <f>B37*K35</f>
        <v>304.5</v>
      </c>
    </row>
    <row r="38" spans="1:11" ht="13.5" customHeight="1" thickBot="1">
      <c r="A38" s="405" t="s">
        <v>270</v>
      </c>
      <c r="B38" s="406"/>
      <c r="C38" s="406"/>
      <c r="D38" s="406"/>
      <c r="E38" s="406"/>
      <c r="F38" s="406"/>
      <c r="G38" s="406"/>
      <c r="H38" s="406"/>
      <c r="I38" s="366"/>
      <c r="J38" s="366"/>
      <c r="K38" s="367">
        <v>1.59</v>
      </c>
    </row>
    <row r="39" spans="1:11" ht="13.5" customHeight="1">
      <c r="A39" s="358" t="s">
        <v>275</v>
      </c>
      <c r="B39" s="17">
        <v>180</v>
      </c>
      <c r="C39" s="17">
        <v>36</v>
      </c>
      <c r="D39" s="17">
        <v>5</v>
      </c>
      <c r="E39" s="17">
        <v>44.9</v>
      </c>
      <c r="F39" s="17">
        <v>5.52</v>
      </c>
      <c r="G39" s="17" t="s">
        <v>271</v>
      </c>
      <c r="H39" s="17">
        <v>16.2</v>
      </c>
      <c r="I39" s="72" t="s">
        <v>272</v>
      </c>
      <c r="J39" s="17"/>
      <c r="K39" s="332">
        <f>B39*K38</f>
        <v>286.2</v>
      </c>
    </row>
    <row r="40" spans="1:11" ht="12" customHeight="1">
      <c r="A40" s="352" t="s">
        <v>276</v>
      </c>
      <c r="B40" s="23">
        <v>185</v>
      </c>
      <c r="C40" s="23">
        <v>36.3</v>
      </c>
      <c r="D40" s="23">
        <v>5.14</v>
      </c>
      <c r="E40" s="23">
        <v>45</v>
      </c>
      <c r="F40" s="23">
        <v>5.53</v>
      </c>
      <c r="G40" s="23" t="s">
        <v>271</v>
      </c>
      <c r="H40" s="23">
        <v>16.2</v>
      </c>
      <c r="I40" s="68" t="s">
        <v>272</v>
      </c>
      <c r="J40" s="23"/>
      <c r="K40" s="69">
        <f>B40*K38</f>
        <v>294.15000000000003</v>
      </c>
    </row>
    <row r="41" spans="1:11" ht="12" customHeight="1">
      <c r="A41" s="358" t="s">
        <v>278</v>
      </c>
      <c r="B41" s="17">
        <v>190</v>
      </c>
      <c r="C41" s="17">
        <v>36.6</v>
      </c>
      <c r="D41" s="17">
        <v>5.15</v>
      </c>
      <c r="E41" s="17">
        <v>45</v>
      </c>
      <c r="F41" s="17">
        <v>5.55</v>
      </c>
      <c r="G41" s="17" t="s">
        <v>271</v>
      </c>
      <c r="H41" s="17">
        <v>16.2</v>
      </c>
      <c r="I41" s="72" t="s">
        <v>272</v>
      </c>
      <c r="J41" s="17"/>
      <c r="K41" s="332">
        <f>B41*K38</f>
        <v>302.1</v>
      </c>
    </row>
    <row r="42" spans="1:11" ht="12" customHeight="1">
      <c r="A42" s="354" t="s">
        <v>933</v>
      </c>
      <c r="B42" s="334">
        <v>195</v>
      </c>
      <c r="C42" s="334">
        <v>36.9</v>
      </c>
      <c r="D42" s="334">
        <v>5.3</v>
      </c>
      <c r="E42" s="334">
        <v>45.2</v>
      </c>
      <c r="F42" s="334">
        <v>5.65</v>
      </c>
      <c r="G42" s="334" t="s">
        <v>277</v>
      </c>
      <c r="H42" s="334">
        <v>16.2</v>
      </c>
      <c r="I42" s="335" t="s">
        <v>272</v>
      </c>
      <c r="J42" s="334"/>
      <c r="K42" s="340">
        <f>B42*K38</f>
        <v>310.05</v>
      </c>
    </row>
    <row r="43" spans="1:11" ht="12" customHeight="1">
      <c r="A43" s="353" t="s">
        <v>279</v>
      </c>
      <c r="B43" s="330">
        <v>200</v>
      </c>
      <c r="C43" s="330">
        <v>28</v>
      </c>
      <c r="D43" s="330">
        <v>6.7</v>
      </c>
      <c r="E43" s="330">
        <v>7.5</v>
      </c>
      <c r="F43" s="330">
        <v>35.8</v>
      </c>
      <c r="G43" s="330" t="s">
        <v>280</v>
      </c>
      <c r="H43" s="330">
        <v>22</v>
      </c>
      <c r="I43" s="331" t="s">
        <v>272</v>
      </c>
      <c r="J43" s="330"/>
      <c r="K43" s="332">
        <f>B43*K38</f>
        <v>318</v>
      </c>
    </row>
    <row r="44" spans="1:11" ht="12" customHeight="1">
      <c r="A44" s="354" t="s">
        <v>934</v>
      </c>
      <c r="B44" s="334">
        <v>210</v>
      </c>
      <c r="C44" s="334">
        <v>28.7</v>
      </c>
      <c r="D44" s="334">
        <v>7.3</v>
      </c>
      <c r="E44" s="334">
        <v>8.1</v>
      </c>
      <c r="F44" s="334">
        <v>36.6</v>
      </c>
      <c r="G44" s="334" t="s">
        <v>280</v>
      </c>
      <c r="H44" s="334">
        <v>22</v>
      </c>
      <c r="I44" s="335" t="s">
        <v>272</v>
      </c>
      <c r="J44" s="334"/>
      <c r="K44" s="340">
        <f>B44*K38</f>
        <v>333.90000000000003</v>
      </c>
    </row>
    <row r="45" spans="1:11" ht="13.5" customHeight="1">
      <c r="A45" s="353" t="s">
        <v>935</v>
      </c>
      <c r="B45" s="330">
        <v>215</v>
      </c>
      <c r="C45" s="330">
        <v>29</v>
      </c>
      <c r="D45" s="330">
        <v>7.4</v>
      </c>
      <c r="E45" s="330">
        <v>8.2</v>
      </c>
      <c r="F45" s="330">
        <v>36.8</v>
      </c>
      <c r="G45" s="330" t="s">
        <v>280</v>
      </c>
      <c r="H45" s="330">
        <v>22</v>
      </c>
      <c r="I45" s="331" t="s">
        <v>272</v>
      </c>
      <c r="J45" s="330"/>
      <c r="K45" s="332">
        <f>B45*K38</f>
        <v>341.85</v>
      </c>
    </row>
    <row r="46" spans="1:11" ht="13.5" customHeight="1">
      <c r="A46" s="359" t="s">
        <v>936</v>
      </c>
      <c r="B46" s="349">
        <v>220</v>
      </c>
      <c r="C46" s="347">
        <v>28.6</v>
      </c>
      <c r="D46" s="348">
        <v>7.5</v>
      </c>
      <c r="E46" s="348">
        <v>8.3</v>
      </c>
      <c r="F46" s="348">
        <v>36.7</v>
      </c>
      <c r="G46" s="348" t="s">
        <v>280</v>
      </c>
      <c r="H46" s="348">
        <v>22</v>
      </c>
      <c r="I46" s="350" t="s">
        <v>272</v>
      </c>
      <c r="J46" s="348"/>
      <c r="K46" s="351">
        <f>B46*K38</f>
        <v>349.8</v>
      </c>
    </row>
    <row r="47" spans="1:11" ht="13.5" customHeight="1" thickBot="1">
      <c r="A47" s="360" t="s">
        <v>937</v>
      </c>
      <c r="B47" s="361">
        <v>230</v>
      </c>
      <c r="C47" s="361">
        <v>29.1</v>
      </c>
      <c r="D47" s="361">
        <v>7.7</v>
      </c>
      <c r="E47" s="361">
        <v>8.45</v>
      </c>
      <c r="F47" s="361">
        <v>37</v>
      </c>
      <c r="G47" s="361" t="s">
        <v>280</v>
      </c>
      <c r="H47" s="361">
        <v>22</v>
      </c>
      <c r="I47" s="362" t="s">
        <v>272</v>
      </c>
      <c r="J47" s="361"/>
      <c r="K47" s="363">
        <f>B47*K38</f>
        <v>365.70000000000005</v>
      </c>
    </row>
    <row r="48" spans="1:11" ht="13.5" customHeight="1" thickBot="1">
      <c r="A48" s="405" t="s">
        <v>939</v>
      </c>
      <c r="B48" s="406"/>
      <c r="C48" s="406"/>
      <c r="D48" s="406"/>
      <c r="E48" s="406"/>
      <c r="F48" s="406"/>
      <c r="G48" s="406"/>
      <c r="H48" s="406"/>
      <c r="I48" s="366"/>
      <c r="J48" s="366"/>
      <c r="K48" s="367">
        <v>1.42</v>
      </c>
    </row>
    <row r="49" spans="1:11" ht="13.5" customHeight="1" thickBot="1">
      <c r="A49" s="368" t="s">
        <v>938</v>
      </c>
      <c r="B49" s="369">
        <v>230</v>
      </c>
      <c r="C49" s="369">
        <v>29</v>
      </c>
      <c r="D49" s="369">
        <v>7.93</v>
      </c>
      <c r="E49" s="369">
        <v>8.45</v>
      </c>
      <c r="F49" s="369">
        <v>36.83</v>
      </c>
      <c r="G49" s="369" t="s">
        <v>941</v>
      </c>
      <c r="H49" s="369">
        <v>22</v>
      </c>
      <c r="I49" s="370" t="s">
        <v>940</v>
      </c>
      <c r="J49" s="369"/>
      <c r="K49" s="371">
        <f>B49*K48</f>
        <v>326.59999999999997</v>
      </c>
    </row>
    <row r="50" spans="1:11" ht="10.5">
      <c r="A50" s="73"/>
      <c r="B50" s="43"/>
      <c r="C50" s="43"/>
      <c r="D50" s="43"/>
      <c r="E50" s="43"/>
      <c r="F50" s="73"/>
      <c r="G50" s="73"/>
      <c r="H50" s="73"/>
      <c r="I50" s="73"/>
      <c r="J50" s="73"/>
      <c r="K50" s="73"/>
    </row>
    <row r="51" spans="1:11" ht="10.5">
      <c r="A51" s="73" t="s">
        <v>281</v>
      </c>
      <c r="B51" s="43"/>
      <c r="C51" s="43"/>
      <c r="D51" s="43"/>
      <c r="E51" s="43"/>
      <c r="F51" s="73"/>
      <c r="G51" s="73"/>
      <c r="H51" s="73"/>
      <c r="I51" s="73"/>
      <c r="J51" s="73"/>
      <c r="K51" s="73"/>
    </row>
    <row r="52" spans="1:11" ht="10.5">
      <c r="A52" s="73" t="s">
        <v>282</v>
      </c>
      <c r="B52" s="43"/>
      <c r="C52" s="43"/>
      <c r="D52" s="43"/>
      <c r="E52" s="43"/>
      <c r="F52" s="73"/>
      <c r="G52" s="73"/>
      <c r="H52" s="73"/>
      <c r="I52" s="73"/>
      <c r="J52" s="73"/>
      <c r="K52" s="73"/>
    </row>
    <row r="53" spans="1:11" ht="10.5">
      <c r="A53" s="73" t="s">
        <v>283</v>
      </c>
      <c r="B53" s="43"/>
      <c r="C53" s="43"/>
      <c r="D53" s="43"/>
      <c r="E53" s="43"/>
      <c r="F53" s="73"/>
      <c r="G53" s="73"/>
      <c r="H53" s="73"/>
      <c r="I53" s="73"/>
      <c r="J53" s="73"/>
      <c r="K53" s="73"/>
    </row>
    <row r="54" spans="1:11" ht="10.5">
      <c r="A54" s="73" t="s">
        <v>284</v>
      </c>
      <c r="B54" s="43"/>
      <c r="C54" s="43"/>
      <c r="D54" s="43"/>
      <c r="E54" s="43"/>
      <c r="F54" s="73"/>
      <c r="G54" s="73"/>
      <c r="H54" s="73"/>
      <c r="I54" s="73"/>
      <c r="J54" s="73"/>
      <c r="K54" s="73"/>
    </row>
  </sheetData>
  <sheetProtection selectLockedCells="1" selectUnlockedCells="1"/>
  <mergeCells count="31">
    <mergeCell ref="G23:G24"/>
    <mergeCell ref="A48:H48"/>
    <mergeCell ref="A25:H25"/>
    <mergeCell ref="A20:K20"/>
    <mergeCell ref="A23:A24"/>
    <mergeCell ref="B23:B24"/>
    <mergeCell ref="H23:H24"/>
    <mergeCell ref="I23:I24"/>
    <mergeCell ref="A38:H38"/>
    <mergeCell ref="A29:H29"/>
    <mergeCell ref="D23:D24"/>
    <mergeCell ref="A1:K1"/>
    <mergeCell ref="A2:K2"/>
    <mergeCell ref="A4:A5"/>
    <mergeCell ref="B4:B5"/>
    <mergeCell ref="C4:C5"/>
    <mergeCell ref="J23:J24"/>
    <mergeCell ref="E4:E5"/>
    <mergeCell ref="F4:F5"/>
    <mergeCell ref="G4:G5"/>
    <mergeCell ref="H4:H5"/>
    <mergeCell ref="D4:D5"/>
    <mergeCell ref="A35:H35"/>
    <mergeCell ref="J4:J5"/>
    <mergeCell ref="A10:H10"/>
    <mergeCell ref="A12:H12"/>
    <mergeCell ref="C23:C24"/>
    <mergeCell ref="I4:I5"/>
    <mergeCell ref="A6:H6"/>
    <mergeCell ref="E23:E24"/>
    <mergeCell ref="F23:F24"/>
  </mergeCells>
  <printOptions/>
  <pageMargins left="0.75" right="0.7479166666666667" top="0.9451388888888889" bottom="0.07847222222222222" header="0.27569444444444446" footer="0.5118055555555555"/>
  <pageSetup horizontalDpi="300" verticalDpi="300" orientation="landscape" paperSize="9" scale="80" r:id="rId1"/>
  <headerFooter alignWithMargins="0">
    <oddHeader>&amp;R&amp;9Украинская Альтернативная Энергетика
Украина
Киев, ул. Тургеневская 74, офис 2
Тел/факс: +38(044)3613900
E-mail: mail@ae.net.ua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49"/>
  <sheetViews>
    <sheetView zoomScalePageLayoutView="0" workbookViewId="0" topLeftCell="A1">
      <selection activeCell="J2" sqref="J1:J16384"/>
    </sheetView>
  </sheetViews>
  <sheetFormatPr defaultColWidth="9.140625" defaultRowHeight="12.75"/>
  <cols>
    <col min="1" max="1" width="6.00390625" style="74" customWidth="1"/>
    <col min="2" max="2" width="15.57421875" style="74" customWidth="1"/>
    <col min="3" max="3" width="12.7109375" style="75" customWidth="1"/>
    <col min="4" max="4" width="12.7109375" style="74" customWidth="1"/>
    <col min="5" max="5" width="12.421875" style="74" customWidth="1"/>
    <col min="6" max="8" width="15.140625" style="74" customWidth="1"/>
    <col min="9" max="9" width="10.57421875" style="74" customWidth="1"/>
    <col min="10" max="16384" width="9.140625" style="74" customWidth="1"/>
  </cols>
  <sheetData>
    <row r="1" spans="1:12" ht="24" customHeight="1">
      <c r="A1" s="412" t="s">
        <v>285</v>
      </c>
      <c r="B1" s="412"/>
      <c r="C1" s="412"/>
      <c r="D1" s="412"/>
      <c r="E1" s="412"/>
      <c r="F1" s="412"/>
      <c r="G1" s="412"/>
      <c r="H1" s="412"/>
      <c r="I1" s="412"/>
      <c r="J1" s="76"/>
      <c r="K1" s="76"/>
      <c r="L1" s="76"/>
    </row>
    <row r="2" spans="1:12" ht="13.5" customHeight="1">
      <c r="A2" s="76"/>
      <c r="B2" s="76"/>
      <c r="C2" s="77"/>
      <c r="D2" s="76"/>
      <c r="E2" s="76"/>
      <c r="F2" s="76"/>
      <c r="G2" s="76"/>
      <c r="H2" s="76"/>
      <c r="I2" s="76"/>
      <c r="J2" s="76"/>
      <c r="K2" s="76"/>
      <c r="L2" s="76"/>
    </row>
    <row r="3" spans="1:12" ht="16.5" customHeight="1">
      <c r="A3" s="78" t="s">
        <v>286</v>
      </c>
      <c r="B3" s="41"/>
      <c r="C3" s="77"/>
      <c r="D3" s="76"/>
      <c r="E3" s="76"/>
      <c r="F3" s="76"/>
      <c r="G3" s="76"/>
      <c r="H3" s="76"/>
      <c r="I3" s="76"/>
      <c r="J3" s="76"/>
      <c r="K3" s="76"/>
      <c r="L3" s="76"/>
    </row>
    <row r="4" spans="1:12" ht="21" customHeight="1">
      <c r="A4" s="404" t="s">
        <v>229</v>
      </c>
      <c r="B4" s="404"/>
      <c r="C4" s="413" t="s">
        <v>231</v>
      </c>
      <c r="D4" s="383" t="s">
        <v>232</v>
      </c>
      <c r="E4" s="383" t="s">
        <v>287</v>
      </c>
      <c r="F4" s="383" t="s">
        <v>288</v>
      </c>
      <c r="G4" s="383" t="s">
        <v>289</v>
      </c>
      <c r="H4" s="383" t="s">
        <v>237</v>
      </c>
      <c r="I4" s="372" t="s">
        <v>23</v>
      </c>
      <c r="J4" s="76"/>
      <c r="K4" s="76"/>
      <c r="L4" s="76"/>
    </row>
    <row r="5" spans="1:12" ht="26.25" customHeight="1">
      <c r="A5" s="404"/>
      <c r="B5" s="404"/>
      <c r="C5" s="413"/>
      <c r="D5" s="383"/>
      <c r="E5" s="383"/>
      <c r="F5" s="383"/>
      <c r="G5" s="383"/>
      <c r="H5" s="383"/>
      <c r="I5" s="14" t="s">
        <v>28</v>
      </c>
      <c r="J5" s="76"/>
      <c r="K5" s="76"/>
      <c r="L5" s="76"/>
    </row>
    <row r="6" spans="1:12" ht="13.5" customHeight="1">
      <c r="A6" s="79"/>
      <c r="B6" s="80"/>
      <c r="C6" s="80"/>
      <c r="D6" s="81"/>
      <c r="E6" s="81"/>
      <c r="F6" s="81"/>
      <c r="G6" s="81"/>
      <c r="H6" s="81"/>
      <c r="I6" s="81"/>
      <c r="J6" s="76"/>
      <c r="K6" s="76"/>
      <c r="L6" s="76"/>
    </row>
    <row r="7" spans="1:12" ht="13.5" customHeight="1">
      <c r="A7" s="414" t="s">
        <v>290</v>
      </c>
      <c r="B7" s="82" t="s">
        <v>291</v>
      </c>
      <c r="C7" s="83">
        <v>12</v>
      </c>
      <c r="D7" s="83">
        <v>15</v>
      </c>
      <c r="E7" s="83">
        <v>2</v>
      </c>
      <c r="F7" s="83" t="s">
        <v>292</v>
      </c>
      <c r="G7" s="83" t="s">
        <v>189</v>
      </c>
      <c r="H7" s="83" t="s">
        <v>272</v>
      </c>
      <c r="I7" s="84">
        <v>54</v>
      </c>
      <c r="J7" s="76"/>
      <c r="K7" s="76"/>
      <c r="L7" s="76"/>
    </row>
    <row r="8" spans="1:12" ht="13.5" customHeight="1">
      <c r="A8" s="414"/>
      <c r="B8" s="85" t="s">
        <v>155</v>
      </c>
      <c r="C8" s="86" t="s">
        <v>293</v>
      </c>
      <c r="D8" s="87">
        <v>20</v>
      </c>
      <c r="E8" s="87">
        <v>1</v>
      </c>
      <c r="F8" s="87" t="s">
        <v>292</v>
      </c>
      <c r="G8" s="87" t="s">
        <v>189</v>
      </c>
      <c r="H8" s="87" t="s">
        <v>241</v>
      </c>
      <c r="I8" s="88">
        <v>58</v>
      </c>
      <c r="J8" s="76"/>
      <c r="K8" s="76"/>
      <c r="L8" s="76"/>
    </row>
    <row r="9" spans="1:12" ht="13.5" customHeight="1">
      <c r="A9" s="414"/>
      <c r="B9" s="82" t="s">
        <v>294</v>
      </c>
      <c r="C9" s="83">
        <v>12</v>
      </c>
      <c r="D9" s="83">
        <v>40</v>
      </c>
      <c r="E9" s="83">
        <v>2</v>
      </c>
      <c r="F9" s="83" t="s">
        <v>292</v>
      </c>
      <c r="G9" s="83" t="s">
        <v>189</v>
      </c>
      <c r="H9" s="83" t="s">
        <v>272</v>
      </c>
      <c r="I9" s="84">
        <v>72</v>
      </c>
      <c r="J9" s="76"/>
      <c r="K9" s="76"/>
      <c r="L9" s="76"/>
    </row>
    <row r="10" spans="1:12" ht="13.5" customHeight="1">
      <c r="A10" s="414"/>
      <c r="B10" s="89" t="s">
        <v>295</v>
      </c>
      <c r="C10" s="87">
        <v>12</v>
      </c>
      <c r="D10" s="87">
        <v>60</v>
      </c>
      <c r="E10" s="87">
        <v>3</v>
      </c>
      <c r="F10" s="87" t="s">
        <v>292</v>
      </c>
      <c r="G10" s="87" t="s">
        <v>189</v>
      </c>
      <c r="H10" s="87" t="s">
        <v>272</v>
      </c>
      <c r="I10" s="88">
        <v>82</v>
      </c>
      <c r="J10" s="76"/>
      <c r="K10" s="76"/>
      <c r="L10" s="76"/>
    </row>
    <row r="11" spans="1:12" ht="18.75" customHeight="1">
      <c r="A11" s="90"/>
      <c r="B11" s="91"/>
      <c r="C11" s="92"/>
      <c r="D11" s="87"/>
      <c r="E11" s="87"/>
      <c r="F11" s="93"/>
      <c r="G11" s="87"/>
      <c r="H11" s="87"/>
      <c r="I11" s="88"/>
      <c r="J11" s="76"/>
      <c r="K11" s="76"/>
      <c r="L11" s="76"/>
    </row>
    <row r="12" spans="1:12" ht="13.5" customHeight="1">
      <c r="A12" s="414" t="s">
        <v>296</v>
      </c>
      <c r="B12" s="82" t="s">
        <v>297</v>
      </c>
      <c r="C12" s="83">
        <v>24</v>
      </c>
      <c r="D12" s="83">
        <v>15</v>
      </c>
      <c r="E12" s="83">
        <v>2</v>
      </c>
      <c r="F12" s="83" t="s">
        <v>292</v>
      </c>
      <c r="G12" s="83" t="s">
        <v>189</v>
      </c>
      <c r="H12" s="83" t="s">
        <v>272</v>
      </c>
      <c r="I12" s="84">
        <v>58</v>
      </c>
      <c r="J12" s="76"/>
      <c r="K12" s="76"/>
      <c r="L12" s="76"/>
    </row>
    <row r="13" spans="1:12" ht="13.5" customHeight="1">
      <c r="A13" s="414"/>
      <c r="B13" s="89" t="s">
        <v>298</v>
      </c>
      <c r="C13" s="87">
        <v>24</v>
      </c>
      <c r="D13" s="87">
        <v>40</v>
      </c>
      <c r="E13" s="87">
        <v>2</v>
      </c>
      <c r="F13" s="87" t="s">
        <v>292</v>
      </c>
      <c r="G13" s="87" t="s">
        <v>189</v>
      </c>
      <c r="H13" s="87" t="s">
        <v>272</v>
      </c>
      <c r="I13" s="88">
        <v>76</v>
      </c>
      <c r="J13" s="76"/>
      <c r="K13" s="76"/>
      <c r="L13" s="76"/>
    </row>
    <row r="14" spans="1:12" ht="13.5" customHeight="1">
      <c r="A14" s="414"/>
      <c r="B14" s="82" t="s">
        <v>299</v>
      </c>
      <c r="C14" s="83">
        <v>24</v>
      </c>
      <c r="D14" s="83">
        <v>60</v>
      </c>
      <c r="E14" s="83">
        <v>3</v>
      </c>
      <c r="F14" s="83" t="s">
        <v>292</v>
      </c>
      <c r="G14" s="83" t="s">
        <v>189</v>
      </c>
      <c r="H14" s="83" t="s">
        <v>272</v>
      </c>
      <c r="I14" s="84">
        <v>85</v>
      </c>
      <c r="J14" s="76"/>
      <c r="K14" s="76"/>
      <c r="L14" s="76"/>
    </row>
    <row r="15" spans="1:12" ht="18.75" customHeight="1">
      <c r="A15" s="90"/>
      <c r="B15" s="91"/>
      <c r="C15" s="92"/>
      <c r="D15" s="87"/>
      <c r="E15" s="87"/>
      <c r="F15" s="93"/>
      <c r="G15" s="87" t="s">
        <v>189</v>
      </c>
      <c r="H15" s="87"/>
      <c r="I15" s="88"/>
      <c r="J15" s="76"/>
      <c r="K15" s="76"/>
      <c r="L15" s="76"/>
    </row>
    <row r="16" spans="1:12" ht="13.5" customHeight="1">
      <c r="A16" s="414" t="s">
        <v>300</v>
      </c>
      <c r="B16" s="82" t="s">
        <v>301</v>
      </c>
      <c r="C16" s="83">
        <v>48</v>
      </c>
      <c r="D16" s="83">
        <v>15</v>
      </c>
      <c r="E16" s="83">
        <v>2</v>
      </c>
      <c r="F16" s="83" t="s">
        <v>292</v>
      </c>
      <c r="G16" s="83" t="s">
        <v>189</v>
      </c>
      <c r="H16" s="83" t="s">
        <v>272</v>
      </c>
      <c r="I16" s="84">
        <v>70</v>
      </c>
      <c r="J16" s="76"/>
      <c r="K16" s="76"/>
      <c r="L16" s="76"/>
    </row>
    <row r="17" spans="1:12" ht="13.5" customHeight="1">
      <c r="A17" s="414"/>
      <c r="B17" s="89" t="s">
        <v>302</v>
      </c>
      <c r="C17" s="87">
        <v>48</v>
      </c>
      <c r="D17" s="87">
        <v>40</v>
      </c>
      <c r="E17" s="87">
        <v>2</v>
      </c>
      <c r="F17" s="87" t="s">
        <v>292</v>
      </c>
      <c r="G17" s="87" t="s">
        <v>189</v>
      </c>
      <c r="H17" s="87" t="s">
        <v>272</v>
      </c>
      <c r="I17" s="88">
        <v>88</v>
      </c>
      <c r="J17" s="76"/>
      <c r="K17" s="76"/>
      <c r="L17" s="76"/>
    </row>
    <row r="18" spans="1:12" ht="13.5" customHeight="1">
      <c r="A18" s="414"/>
      <c r="B18" s="82" t="s">
        <v>303</v>
      </c>
      <c r="C18" s="83">
        <v>48</v>
      </c>
      <c r="D18" s="83">
        <v>60</v>
      </c>
      <c r="E18" s="83">
        <v>3</v>
      </c>
      <c r="F18" s="83" t="s">
        <v>292</v>
      </c>
      <c r="G18" s="83" t="s">
        <v>189</v>
      </c>
      <c r="H18" s="83" t="s">
        <v>272</v>
      </c>
      <c r="I18" s="84">
        <v>98</v>
      </c>
      <c r="J18" s="76"/>
      <c r="K18" s="76"/>
      <c r="L18" s="76"/>
    </row>
    <row r="19" spans="1:12" ht="18.75" customHeight="1">
      <c r="A19" s="90"/>
      <c r="B19" s="91"/>
      <c r="C19" s="92"/>
      <c r="D19" s="87"/>
      <c r="E19" s="87"/>
      <c r="F19" s="93"/>
      <c r="G19" s="87"/>
      <c r="H19" s="87"/>
      <c r="I19" s="88"/>
      <c r="J19" s="76"/>
      <c r="K19" s="76"/>
      <c r="L19" s="76"/>
    </row>
    <row r="20" spans="1:12" ht="13.5" customHeight="1">
      <c r="A20" s="414" t="s">
        <v>304</v>
      </c>
      <c r="B20" s="82" t="s">
        <v>305</v>
      </c>
      <c r="C20" s="83">
        <v>96</v>
      </c>
      <c r="D20" s="83">
        <v>15</v>
      </c>
      <c r="E20" s="83">
        <v>2</v>
      </c>
      <c r="F20" s="83" t="s">
        <v>292</v>
      </c>
      <c r="G20" s="83" t="s">
        <v>189</v>
      </c>
      <c r="H20" s="83" t="s">
        <v>272</v>
      </c>
      <c r="I20" s="84">
        <v>73</v>
      </c>
      <c r="J20" s="76"/>
      <c r="K20" s="76"/>
      <c r="L20" s="76"/>
    </row>
    <row r="21" spans="1:12" ht="13.5" customHeight="1">
      <c r="A21" s="414"/>
      <c r="B21" s="89" t="s">
        <v>306</v>
      </c>
      <c r="C21" s="87">
        <v>96</v>
      </c>
      <c r="D21" s="87">
        <v>15</v>
      </c>
      <c r="E21" s="87">
        <v>2</v>
      </c>
      <c r="F21" s="87" t="s">
        <v>292</v>
      </c>
      <c r="G21" s="87" t="s">
        <v>307</v>
      </c>
      <c r="H21" s="87" t="s">
        <v>272</v>
      </c>
      <c r="I21" s="88">
        <v>90</v>
      </c>
      <c r="J21" s="76"/>
      <c r="K21" s="76"/>
      <c r="L21" s="76"/>
    </row>
    <row r="22" spans="1:12" ht="13.5" customHeight="1">
      <c r="A22" s="414"/>
      <c r="B22" s="82" t="s">
        <v>308</v>
      </c>
      <c r="C22" s="83">
        <v>96</v>
      </c>
      <c r="D22" s="83">
        <v>40</v>
      </c>
      <c r="E22" s="83">
        <v>2</v>
      </c>
      <c r="F22" s="83" t="s">
        <v>292</v>
      </c>
      <c r="G22" s="83" t="s">
        <v>189</v>
      </c>
      <c r="H22" s="83" t="s">
        <v>272</v>
      </c>
      <c r="I22" s="84">
        <v>90</v>
      </c>
      <c r="J22" s="76"/>
      <c r="K22" s="76"/>
      <c r="L22" s="76"/>
    </row>
    <row r="23" spans="1:12" ht="13.5" customHeight="1">
      <c r="A23" s="414"/>
      <c r="B23" s="89" t="s">
        <v>309</v>
      </c>
      <c r="C23" s="87">
        <v>96</v>
      </c>
      <c r="D23" s="87">
        <v>40</v>
      </c>
      <c r="E23" s="87">
        <v>2</v>
      </c>
      <c r="F23" s="87" t="s">
        <v>292</v>
      </c>
      <c r="G23" s="87" t="s">
        <v>307</v>
      </c>
      <c r="H23" s="87" t="s">
        <v>272</v>
      </c>
      <c r="I23" s="88">
        <v>108</v>
      </c>
      <c r="J23" s="76"/>
      <c r="K23" s="76"/>
      <c r="L23" s="76"/>
    </row>
    <row r="24" spans="1:12" ht="13.5" customHeight="1">
      <c r="A24" s="414"/>
      <c r="B24" s="82" t="s">
        <v>310</v>
      </c>
      <c r="C24" s="83">
        <v>96</v>
      </c>
      <c r="D24" s="83">
        <v>60</v>
      </c>
      <c r="E24" s="83">
        <v>3</v>
      </c>
      <c r="F24" s="83" t="s">
        <v>292</v>
      </c>
      <c r="G24" s="83" t="s">
        <v>189</v>
      </c>
      <c r="H24" s="83" t="s">
        <v>272</v>
      </c>
      <c r="I24" s="84">
        <v>100</v>
      </c>
      <c r="J24" s="76"/>
      <c r="K24" s="76"/>
      <c r="L24" s="76"/>
    </row>
    <row r="25" spans="1:12" ht="13.5" customHeight="1">
      <c r="A25" s="414"/>
      <c r="B25" s="89" t="s">
        <v>311</v>
      </c>
      <c r="C25" s="87">
        <v>96</v>
      </c>
      <c r="D25" s="87">
        <v>60</v>
      </c>
      <c r="E25" s="87">
        <v>3</v>
      </c>
      <c r="F25" s="87" t="s">
        <v>292</v>
      </c>
      <c r="G25" s="87" t="s">
        <v>307</v>
      </c>
      <c r="H25" s="87" t="s">
        <v>272</v>
      </c>
      <c r="I25" s="88">
        <v>118</v>
      </c>
      <c r="J25" s="76"/>
      <c r="K25" s="76"/>
      <c r="L25" s="76"/>
    </row>
    <row r="26" spans="1:12" ht="13.5" customHeight="1">
      <c r="A26" s="414"/>
      <c r="B26" s="82" t="s">
        <v>312</v>
      </c>
      <c r="C26" s="83">
        <v>96</v>
      </c>
      <c r="D26" s="83">
        <v>60</v>
      </c>
      <c r="E26" s="83">
        <v>3</v>
      </c>
      <c r="F26" s="83" t="s">
        <v>292</v>
      </c>
      <c r="G26" s="83" t="s">
        <v>313</v>
      </c>
      <c r="H26" s="83" t="s">
        <v>272</v>
      </c>
      <c r="I26" s="84">
        <v>127</v>
      </c>
      <c r="J26" s="76"/>
      <c r="K26" s="76"/>
      <c r="L26" s="76"/>
    </row>
    <row r="27" spans="1:12" ht="18.75" customHeight="1">
      <c r="A27" s="90"/>
      <c r="B27" s="91"/>
      <c r="C27" s="92"/>
      <c r="D27" s="87"/>
      <c r="E27" s="87"/>
      <c r="F27" s="93"/>
      <c r="G27" s="87"/>
      <c r="H27" s="87"/>
      <c r="I27" s="88"/>
      <c r="J27" s="76"/>
      <c r="K27" s="76"/>
      <c r="L27" s="76"/>
    </row>
    <row r="28" spans="1:12" ht="13.5" customHeight="1">
      <c r="A28" s="414" t="s">
        <v>314</v>
      </c>
      <c r="B28" s="82" t="s">
        <v>315</v>
      </c>
      <c r="C28" s="83">
        <v>120</v>
      </c>
      <c r="D28" s="83">
        <v>15</v>
      </c>
      <c r="E28" s="83">
        <v>2</v>
      </c>
      <c r="F28" s="83" t="s">
        <v>292</v>
      </c>
      <c r="G28" s="83" t="s">
        <v>189</v>
      </c>
      <c r="H28" s="83" t="s">
        <v>272</v>
      </c>
      <c r="I28" s="84">
        <v>76</v>
      </c>
      <c r="J28" s="76"/>
      <c r="K28" s="76"/>
      <c r="L28" s="76"/>
    </row>
    <row r="29" spans="1:12" ht="13.5" customHeight="1">
      <c r="A29" s="414"/>
      <c r="B29" s="89" t="s">
        <v>316</v>
      </c>
      <c r="C29" s="87">
        <v>120</v>
      </c>
      <c r="D29" s="87">
        <v>15</v>
      </c>
      <c r="E29" s="87">
        <v>2</v>
      </c>
      <c r="F29" s="87" t="s">
        <v>292</v>
      </c>
      <c r="G29" s="87" t="s">
        <v>307</v>
      </c>
      <c r="H29" s="87" t="s">
        <v>272</v>
      </c>
      <c r="I29" s="88">
        <v>94</v>
      </c>
      <c r="J29" s="76"/>
      <c r="K29" s="76"/>
      <c r="L29" s="76"/>
    </row>
    <row r="30" spans="1:12" ht="13.5" customHeight="1">
      <c r="A30" s="414"/>
      <c r="B30" s="82" t="s">
        <v>317</v>
      </c>
      <c r="C30" s="83">
        <v>120</v>
      </c>
      <c r="D30" s="83">
        <v>40</v>
      </c>
      <c r="E30" s="83">
        <v>2</v>
      </c>
      <c r="F30" s="83" t="s">
        <v>292</v>
      </c>
      <c r="G30" s="83" t="s">
        <v>189</v>
      </c>
      <c r="H30" s="83" t="s">
        <v>272</v>
      </c>
      <c r="I30" s="84">
        <v>94</v>
      </c>
      <c r="J30" s="76"/>
      <c r="K30" s="76"/>
      <c r="L30" s="76"/>
    </row>
    <row r="31" spans="1:12" ht="13.5" customHeight="1">
      <c r="A31" s="414"/>
      <c r="B31" s="89" t="s">
        <v>318</v>
      </c>
      <c r="C31" s="87">
        <v>120</v>
      </c>
      <c r="D31" s="87">
        <v>40</v>
      </c>
      <c r="E31" s="87">
        <v>2</v>
      </c>
      <c r="F31" s="87" t="s">
        <v>292</v>
      </c>
      <c r="G31" s="87" t="s">
        <v>307</v>
      </c>
      <c r="H31" s="87" t="s">
        <v>272</v>
      </c>
      <c r="I31" s="88">
        <v>112</v>
      </c>
      <c r="J31" s="76"/>
      <c r="K31" s="76"/>
      <c r="L31" s="76"/>
    </row>
    <row r="32" spans="1:12" ht="13.5" customHeight="1">
      <c r="A32" s="414"/>
      <c r="B32" s="82" t="s">
        <v>319</v>
      </c>
      <c r="C32" s="83">
        <v>120</v>
      </c>
      <c r="D32" s="83">
        <v>60</v>
      </c>
      <c r="E32" s="83">
        <v>3</v>
      </c>
      <c r="F32" s="83" t="s">
        <v>292</v>
      </c>
      <c r="G32" s="83" t="s">
        <v>189</v>
      </c>
      <c r="H32" s="83" t="s">
        <v>272</v>
      </c>
      <c r="I32" s="84">
        <v>104</v>
      </c>
      <c r="J32" s="76"/>
      <c r="K32" s="76"/>
      <c r="L32" s="76"/>
    </row>
    <row r="33" spans="1:12" ht="13.5" customHeight="1">
      <c r="A33" s="414"/>
      <c r="B33" s="89" t="s">
        <v>320</v>
      </c>
      <c r="C33" s="87">
        <v>120</v>
      </c>
      <c r="D33" s="87">
        <v>60</v>
      </c>
      <c r="E33" s="87">
        <v>3</v>
      </c>
      <c r="F33" s="87" t="s">
        <v>292</v>
      </c>
      <c r="G33" s="87" t="s">
        <v>307</v>
      </c>
      <c r="H33" s="87" t="s">
        <v>272</v>
      </c>
      <c r="I33" s="88">
        <v>120</v>
      </c>
      <c r="J33" s="76"/>
      <c r="K33" s="76"/>
      <c r="L33" s="76"/>
    </row>
    <row r="34" spans="1:12" ht="13.5" customHeight="1">
      <c r="A34" s="414"/>
      <c r="B34" s="82" t="s">
        <v>321</v>
      </c>
      <c r="C34" s="83">
        <v>120</v>
      </c>
      <c r="D34" s="83">
        <v>60</v>
      </c>
      <c r="E34" s="83">
        <v>3</v>
      </c>
      <c r="F34" s="83" t="s">
        <v>292</v>
      </c>
      <c r="G34" s="83" t="s">
        <v>313</v>
      </c>
      <c r="H34" s="83" t="s">
        <v>272</v>
      </c>
      <c r="I34" s="84">
        <v>130</v>
      </c>
      <c r="J34" s="76"/>
      <c r="K34" s="76"/>
      <c r="L34" s="76"/>
    </row>
    <row r="35" spans="1:12" ht="25.5" customHeight="1">
      <c r="A35" s="76"/>
      <c r="B35" s="94"/>
      <c r="C35" s="77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3.5" customHeight="1">
      <c r="A36" s="95" t="s">
        <v>322</v>
      </c>
      <c r="B36" s="76"/>
      <c r="C36" s="77"/>
      <c r="D36" s="76"/>
      <c r="E36" s="76"/>
      <c r="F36" s="76"/>
      <c r="G36" s="76"/>
      <c r="H36" s="76"/>
      <c r="I36" s="76"/>
      <c r="J36" s="76"/>
      <c r="K36" s="76"/>
      <c r="L36" s="76"/>
    </row>
    <row r="37" spans="1:12" ht="21" customHeight="1">
      <c r="A37" s="404" t="s">
        <v>229</v>
      </c>
      <c r="B37" s="404"/>
      <c r="C37" s="413" t="s">
        <v>231</v>
      </c>
      <c r="D37" s="383" t="s">
        <v>232</v>
      </c>
      <c r="E37" s="383" t="s">
        <v>287</v>
      </c>
      <c r="F37" s="383" t="s">
        <v>288</v>
      </c>
      <c r="G37" s="383" t="s">
        <v>289</v>
      </c>
      <c r="H37" s="383" t="s">
        <v>237</v>
      </c>
      <c r="I37" s="372" t="s">
        <v>23</v>
      </c>
      <c r="J37" s="76"/>
      <c r="K37" s="76"/>
      <c r="L37" s="76"/>
    </row>
    <row r="38" spans="1:12" ht="26.25" customHeight="1">
      <c r="A38" s="404"/>
      <c r="B38" s="404"/>
      <c r="C38" s="413"/>
      <c r="D38" s="383"/>
      <c r="E38" s="383"/>
      <c r="F38" s="383"/>
      <c r="G38" s="383"/>
      <c r="H38" s="383"/>
      <c r="I38" s="14" t="s">
        <v>28</v>
      </c>
      <c r="J38" s="76"/>
      <c r="K38" s="76"/>
      <c r="L38" s="76"/>
    </row>
    <row r="39" spans="1:12" ht="13.5" customHeight="1">
      <c r="A39" s="95"/>
      <c r="B39" s="76"/>
      <c r="C39" s="77"/>
      <c r="D39" s="76"/>
      <c r="E39" s="76"/>
      <c r="F39" s="76"/>
      <c r="G39" s="76"/>
      <c r="H39" s="76"/>
      <c r="I39" s="76"/>
      <c r="J39" s="76"/>
      <c r="K39" s="76"/>
      <c r="L39" s="76"/>
    </row>
    <row r="40" spans="1:12" ht="13.5" customHeight="1">
      <c r="A40" s="415" t="s">
        <v>323</v>
      </c>
      <c r="B40" s="415"/>
      <c r="C40" s="96">
        <v>24</v>
      </c>
      <c r="D40" s="96" t="s">
        <v>324</v>
      </c>
      <c r="E40" s="96">
        <v>2</v>
      </c>
      <c r="F40" s="83" t="s">
        <v>292</v>
      </c>
      <c r="G40" s="96" t="s">
        <v>325</v>
      </c>
      <c r="H40" s="83" t="s">
        <v>272</v>
      </c>
      <c r="I40" s="97">
        <v>148</v>
      </c>
      <c r="J40" s="76"/>
      <c r="K40" s="76"/>
      <c r="L40" s="76"/>
    </row>
    <row r="41" spans="1:12" ht="13.5" customHeight="1">
      <c r="A41" s="416" t="s">
        <v>326</v>
      </c>
      <c r="B41" s="416"/>
      <c r="C41" s="98">
        <v>48</v>
      </c>
      <c r="D41" s="98" t="s">
        <v>324</v>
      </c>
      <c r="E41" s="98">
        <v>2</v>
      </c>
      <c r="F41" s="87" t="s">
        <v>292</v>
      </c>
      <c r="G41" s="98" t="s">
        <v>325</v>
      </c>
      <c r="H41" s="87" t="s">
        <v>272</v>
      </c>
      <c r="I41" s="99">
        <v>172</v>
      </c>
      <c r="J41" s="76"/>
      <c r="K41" s="76"/>
      <c r="L41" s="76"/>
    </row>
    <row r="42" spans="1:12" ht="13.5" customHeight="1">
      <c r="A42" s="415" t="s">
        <v>327</v>
      </c>
      <c r="B42" s="415"/>
      <c r="C42" s="96">
        <v>96</v>
      </c>
      <c r="D42" s="96" t="s">
        <v>324</v>
      </c>
      <c r="E42" s="96">
        <v>2</v>
      </c>
      <c r="F42" s="83" t="s">
        <v>292</v>
      </c>
      <c r="G42" s="96" t="s">
        <v>325</v>
      </c>
      <c r="H42" s="83" t="s">
        <v>272</v>
      </c>
      <c r="I42" s="97">
        <v>182</v>
      </c>
      <c r="J42" s="76"/>
      <c r="K42" s="76"/>
      <c r="L42" s="76"/>
    </row>
    <row r="43" spans="1:12" ht="13.5" customHeight="1">
      <c r="A43" s="76"/>
      <c r="B43" s="76"/>
      <c r="C43" s="77"/>
      <c r="D43" s="76"/>
      <c r="E43" s="76"/>
      <c r="F43" s="76"/>
      <c r="G43" s="76"/>
      <c r="H43" s="76"/>
      <c r="I43" s="76"/>
      <c r="J43" s="76"/>
      <c r="K43" s="76"/>
      <c r="L43" s="76"/>
    </row>
    <row r="44" spans="1:12" ht="13.5" customHeight="1">
      <c r="A44" s="76"/>
      <c r="B44" s="76"/>
      <c r="C44" s="77"/>
      <c r="D44" s="76"/>
      <c r="E44" s="76"/>
      <c r="F44" s="76"/>
      <c r="G44" s="76"/>
      <c r="H44" s="76"/>
      <c r="I44" s="76"/>
      <c r="J44" s="76"/>
      <c r="K44" s="76"/>
      <c r="L44" s="76"/>
    </row>
    <row r="45" spans="1:12" ht="13.5" customHeight="1">
      <c r="A45" s="76"/>
      <c r="B45" s="76"/>
      <c r="C45" s="77"/>
      <c r="D45" s="76"/>
      <c r="E45" s="76"/>
      <c r="F45" s="76"/>
      <c r="G45" s="76"/>
      <c r="H45" s="76"/>
      <c r="I45" s="76"/>
      <c r="J45" s="76"/>
      <c r="K45" s="76"/>
      <c r="L45" s="76"/>
    </row>
    <row r="46" spans="1:12" ht="13.5" customHeight="1">
      <c r="A46" s="76"/>
      <c r="B46" s="76"/>
      <c r="C46" s="77"/>
      <c r="D46" s="76"/>
      <c r="E46" s="76"/>
      <c r="F46" s="76"/>
      <c r="G46" s="76"/>
      <c r="H46" s="76"/>
      <c r="I46" s="76"/>
      <c r="J46" s="76"/>
      <c r="K46" s="76"/>
      <c r="L46" s="76"/>
    </row>
    <row r="47" spans="1:12" ht="13.5" customHeight="1">
      <c r="A47" s="76"/>
      <c r="B47" s="76"/>
      <c r="C47" s="77"/>
      <c r="D47" s="76"/>
      <c r="E47" s="76"/>
      <c r="F47" s="76"/>
      <c r="G47" s="76"/>
      <c r="H47" s="76"/>
      <c r="I47" s="76"/>
      <c r="J47" s="76"/>
      <c r="K47" s="76"/>
      <c r="L47" s="76"/>
    </row>
    <row r="48" spans="1:12" ht="13.5" customHeight="1">
      <c r="A48" s="76"/>
      <c r="B48" s="76"/>
      <c r="C48" s="77"/>
      <c r="D48" s="76"/>
      <c r="E48" s="76"/>
      <c r="F48" s="76"/>
      <c r="G48" s="76"/>
      <c r="H48" s="76"/>
      <c r="I48" s="76"/>
      <c r="J48" s="76"/>
      <c r="K48" s="76"/>
      <c r="L48" s="76"/>
    </row>
    <row r="49" spans="1:12" ht="13.5" customHeight="1">
      <c r="A49" s="76"/>
      <c r="B49" s="76"/>
      <c r="C49" s="77"/>
      <c r="D49" s="76"/>
      <c r="E49" s="76"/>
      <c r="F49" s="76"/>
      <c r="G49" s="76"/>
      <c r="H49" s="76"/>
      <c r="I49" s="76"/>
      <c r="J49" s="76"/>
      <c r="K49" s="76"/>
      <c r="L49" s="76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sheetProtection selectLockedCells="1" selectUnlockedCells="1"/>
  <mergeCells count="23">
    <mergeCell ref="A40:B40"/>
    <mergeCell ref="A41:B41"/>
    <mergeCell ref="A42:B42"/>
    <mergeCell ref="C37:C38"/>
    <mergeCell ref="D37:D38"/>
    <mergeCell ref="E37:E38"/>
    <mergeCell ref="F37:F38"/>
    <mergeCell ref="G37:G38"/>
    <mergeCell ref="H37:H38"/>
    <mergeCell ref="A7:A10"/>
    <mergeCell ref="A12:A14"/>
    <mergeCell ref="A16:A18"/>
    <mergeCell ref="A20:A26"/>
    <mergeCell ref="A28:A34"/>
    <mergeCell ref="A37:B38"/>
    <mergeCell ref="A1:I1"/>
    <mergeCell ref="A4:B5"/>
    <mergeCell ref="C4:C5"/>
    <mergeCell ref="D4:D5"/>
    <mergeCell ref="E4:E5"/>
    <mergeCell ref="F4:F5"/>
    <mergeCell ref="G4:G5"/>
    <mergeCell ref="H4:H5"/>
  </mergeCells>
  <printOptions/>
  <pageMargins left="0.7479166666666667" right="0.7479166666666667" top="0.9451388888888889" bottom="0.39375" header="0.27569444444444446" footer="0.5118055555555555"/>
  <pageSetup horizontalDpi="300" verticalDpi="300" orientation="landscape" paperSize="9" scale="80"/>
  <headerFooter alignWithMargins="0">
    <oddHeader>&amp;R&amp;9Украинская Альтернативная Энергетика
Украина
Киев, ул. Тургеневская 74, офис 2
Тел/факс: +38(044)3613900
E-mail: mail@ae.net.ua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BS103"/>
  <sheetViews>
    <sheetView zoomScalePageLayoutView="0" workbookViewId="0" topLeftCell="A1">
      <selection activeCell="M4" sqref="M1:M16384"/>
    </sheetView>
  </sheetViews>
  <sheetFormatPr defaultColWidth="9.140625" defaultRowHeight="12.75"/>
  <cols>
    <col min="1" max="1" width="24.57421875" style="100" customWidth="1"/>
    <col min="2" max="3" width="14.8515625" style="100" customWidth="1"/>
    <col min="4" max="6" width="13.140625" style="100" customWidth="1"/>
    <col min="7" max="7" width="13.57421875" style="101" customWidth="1"/>
    <col min="8" max="10" width="11.57421875" style="101" customWidth="1"/>
    <col min="11" max="11" width="0.42578125" style="101" customWidth="1"/>
    <col min="12" max="12" width="11.7109375" style="100" customWidth="1"/>
    <col min="13" max="13" width="10.57421875" style="100" customWidth="1"/>
    <col min="14" max="16384" width="9.140625" style="100" customWidth="1"/>
  </cols>
  <sheetData>
    <row r="1" spans="1:13" ht="24" customHeight="1">
      <c r="A1" s="402" t="s">
        <v>328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102"/>
    </row>
    <row r="2" spans="1:13" s="104" customFormat="1" ht="30" customHeight="1">
      <c r="A2" s="388" t="s">
        <v>329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103"/>
    </row>
    <row r="3" spans="1:13" ht="24" customHeight="1">
      <c r="A3" s="387" t="s">
        <v>330</v>
      </c>
      <c r="B3" s="383" t="s">
        <v>331</v>
      </c>
      <c r="C3" s="383" t="s">
        <v>332</v>
      </c>
      <c r="D3" s="383" t="s">
        <v>333</v>
      </c>
      <c r="E3" s="383" t="s">
        <v>334</v>
      </c>
      <c r="F3" s="383" t="s">
        <v>335</v>
      </c>
      <c r="G3" s="417" t="s">
        <v>336</v>
      </c>
      <c r="H3" s="417" t="s">
        <v>337</v>
      </c>
      <c r="I3" s="417" t="s">
        <v>338</v>
      </c>
      <c r="J3" s="417" t="s">
        <v>339</v>
      </c>
      <c r="K3" s="417"/>
      <c r="L3" s="372" t="s">
        <v>23</v>
      </c>
      <c r="M3" s="6"/>
    </row>
    <row r="4" spans="1:13" s="104" customFormat="1" ht="30" customHeight="1">
      <c r="A4" s="387"/>
      <c r="B4" s="383"/>
      <c r="C4" s="383"/>
      <c r="D4" s="383"/>
      <c r="E4" s="383"/>
      <c r="F4" s="383"/>
      <c r="G4" s="417"/>
      <c r="H4" s="417"/>
      <c r="I4" s="417"/>
      <c r="J4" s="417"/>
      <c r="K4" s="417"/>
      <c r="L4" s="14" t="s">
        <v>28</v>
      </c>
      <c r="M4" s="105"/>
    </row>
    <row r="5" spans="1:13" ht="15" customHeight="1">
      <c r="A5" s="66"/>
      <c r="B5" s="18"/>
      <c r="C5" s="18"/>
      <c r="D5" s="18"/>
      <c r="E5" s="18"/>
      <c r="F5" s="18"/>
      <c r="G5" s="86"/>
      <c r="H5" s="86"/>
      <c r="I5" s="106"/>
      <c r="J5" s="18"/>
      <c r="K5" s="18"/>
      <c r="L5" s="38"/>
      <c r="M5" s="26"/>
    </row>
    <row r="6" spans="1:13" ht="15" customHeight="1">
      <c r="A6" s="64" t="s">
        <v>340</v>
      </c>
      <c r="B6" s="24">
        <v>300</v>
      </c>
      <c r="C6" s="24">
        <v>400</v>
      </c>
      <c r="D6" s="24">
        <v>3</v>
      </c>
      <c r="E6" s="24">
        <v>3</v>
      </c>
      <c r="F6" s="24">
        <v>30</v>
      </c>
      <c r="G6" s="107" t="s">
        <v>293</v>
      </c>
      <c r="H6" s="108">
        <v>1</v>
      </c>
      <c r="I6" s="108">
        <v>6</v>
      </c>
      <c r="J6" s="24">
        <v>0.4</v>
      </c>
      <c r="K6" s="24"/>
      <c r="L6" s="36">
        <f>SUM(C74:C75)</f>
        <v>700</v>
      </c>
      <c r="M6" s="26"/>
    </row>
    <row r="7" spans="1:13" ht="15" customHeight="1">
      <c r="A7" s="66" t="s">
        <v>341</v>
      </c>
      <c r="B7" s="18">
        <v>500</v>
      </c>
      <c r="C7" s="18">
        <v>700</v>
      </c>
      <c r="D7" s="18">
        <v>2</v>
      </c>
      <c r="E7" s="18">
        <v>2.5</v>
      </c>
      <c r="F7" s="18">
        <v>8</v>
      </c>
      <c r="G7" s="106">
        <v>24</v>
      </c>
      <c r="H7" s="106">
        <v>2.5</v>
      </c>
      <c r="I7" s="106">
        <v>3</v>
      </c>
      <c r="J7" s="18">
        <v>1.2</v>
      </c>
      <c r="K7" s="18"/>
      <c r="L7" s="38">
        <f>SUM(C76:C78)</f>
        <v>1150</v>
      </c>
      <c r="M7" s="26"/>
    </row>
    <row r="8" spans="1:13" ht="15" customHeight="1">
      <c r="A8" s="64" t="s">
        <v>342</v>
      </c>
      <c r="B8" s="24">
        <v>600</v>
      </c>
      <c r="C8" s="24">
        <v>750</v>
      </c>
      <c r="D8" s="24">
        <v>2</v>
      </c>
      <c r="E8" s="24">
        <v>2.5</v>
      </c>
      <c r="F8" s="24">
        <v>8</v>
      </c>
      <c r="G8" s="108">
        <v>24</v>
      </c>
      <c r="H8" s="108">
        <v>2.7</v>
      </c>
      <c r="I8" s="108">
        <v>3</v>
      </c>
      <c r="J8" s="24">
        <v>1.3</v>
      </c>
      <c r="K8" s="24"/>
      <c r="L8" s="36">
        <f>SUM(C79:C81)</f>
        <v>1250</v>
      </c>
      <c r="M8" s="26"/>
    </row>
    <row r="9" spans="1:13" ht="15" customHeight="1">
      <c r="A9" s="66" t="s">
        <v>343</v>
      </c>
      <c r="B9" s="18">
        <v>1000</v>
      </c>
      <c r="C9" s="18">
        <v>1600</v>
      </c>
      <c r="D9" s="18">
        <v>2</v>
      </c>
      <c r="E9" s="18">
        <v>2.5</v>
      </c>
      <c r="F9" s="18">
        <v>9</v>
      </c>
      <c r="G9" s="106">
        <v>48</v>
      </c>
      <c r="H9" s="106">
        <v>2.8</v>
      </c>
      <c r="I9" s="106">
        <v>3</v>
      </c>
      <c r="J9" s="18">
        <v>1.35</v>
      </c>
      <c r="K9" s="18"/>
      <c r="L9" s="38">
        <f>SUM(C82:C84)</f>
        <v>1500</v>
      </c>
      <c r="M9" s="26"/>
    </row>
    <row r="10" spans="1:13" ht="15" customHeight="1">
      <c r="A10" s="64" t="s">
        <v>344</v>
      </c>
      <c r="B10" s="24">
        <v>2000</v>
      </c>
      <c r="C10" s="24">
        <v>3000</v>
      </c>
      <c r="D10" s="24">
        <v>2</v>
      </c>
      <c r="E10" s="24">
        <v>2.5</v>
      </c>
      <c r="F10" s="24">
        <v>9</v>
      </c>
      <c r="G10" s="108" t="s">
        <v>345</v>
      </c>
      <c r="H10" s="108">
        <v>3.2</v>
      </c>
      <c r="I10" s="108">
        <v>3</v>
      </c>
      <c r="J10" s="24">
        <v>1.5</v>
      </c>
      <c r="K10" s="24"/>
      <c r="L10" s="36">
        <f>SUM(C85:C87)</f>
        <v>2600</v>
      </c>
      <c r="M10" s="26"/>
    </row>
    <row r="11" spans="1:13" ht="15" customHeight="1">
      <c r="A11" s="66" t="s">
        <v>346</v>
      </c>
      <c r="B11" s="18">
        <v>5000</v>
      </c>
      <c r="C11" s="18">
        <v>6400</v>
      </c>
      <c r="D11" s="18">
        <v>2</v>
      </c>
      <c r="E11" s="18">
        <v>2.5</v>
      </c>
      <c r="F11" s="18">
        <v>10</v>
      </c>
      <c r="G11" s="106">
        <v>240</v>
      </c>
      <c r="H11" s="106">
        <v>6.4</v>
      </c>
      <c r="I11" s="106">
        <v>3</v>
      </c>
      <c r="J11" s="18">
        <v>3</v>
      </c>
      <c r="K11" s="18"/>
      <c r="L11" s="38">
        <f>SUM(C88:C90)</f>
        <v>9500</v>
      </c>
      <c r="M11" s="26"/>
    </row>
    <row r="12" spans="1:13" ht="15" customHeight="1">
      <c r="A12" s="64" t="s">
        <v>347</v>
      </c>
      <c r="B12" s="24">
        <v>10000</v>
      </c>
      <c r="C12" s="24">
        <v>13000</v>
      </c>
      <c r="D12" s="24">
        <v>2</v>
      </c>
      <c r="E12" s="24">
        <v>2.5</v>
      </c>
      <c r="F12" s="24">
        <v>10</v>
      </c>
      <c r="G12" s="108">
        <v>240</v>
      </c>
      <c r="H12" s="108">
        <v>8</v>
      </c>
      <c r="I12" s="108">
        <v>3</v>
      </c>
      <c r="J12" s="24">
        <v>3.8</v>
      </c>
      <c r="K12" s="24"/>
      <c r="L12" s="36">
        <f>SUM(C91:C94)</f>
        <v>13400</v>
      </c>
      <c r="M12" s="26"/>
    </row>
    <row r="13" spans="1:13" ht="15" customHeight="1">
      <c r="A13" s="66" t="s">
        <v>348</v>
      </c>
      <c r="B13" s="18">
        <v>20000</v>
      </c>
      <c r="C13" s="18">
        <v>26500</v>
      </c>
      <c r="D13" s="18">
        <v>2</v>
      </c>
      <c r="E13" s="18">
        <v>3</v>
      </c>
      <c r="F13" s="18">
        <v>12</v>
      </c>
      <c r="G13" s="106">
        <v>360</v>
      </c>
      <c r="H13" s="106">
        <v>10</v>
      </c>
      <c r="I13" s="106">
        <v>3</v>
      </c>
      <c r="J13" s="18">
        <v>4.8</v>
      </c>
      <c r="K13" s="18"/>
      <c r="L13" s="38">
        <f>SUM(C95:C98)</f>
        <v>23400</v>
      </c>
      <c r="M13" s="26"/>
    </row>
    <row r="14" spans="1:13" ht="15" customHeight="1">
      <c r="A14" s="64" t="s">
        <v>349</v>
      </c>
      <c r="B14" s="24">
        <v>30000</v>
      </c>
      <c r="C14" s="24">
        <v>37000</v>
      </c>
      <c r="D14" s="24">
        <v>3</v>
      </c>
      <c r="E14" s="24">
        <v>3.5</v>
      </c>
      <c r="F14" s="24">
        <v>12.5</v>
      </c>
      <c r="G14" s="108">
        <v>360</v>
      </c>
      <c r="H14" s="108">
        <v>12</v>
      </c>
      <c r="I14" s="108">
        <v>3</v>
      </c>
      <c r="J14" s="24">
        <v>5.8</v>
      </c>
      <c r="K14" s="24"/>
      <c r="L14" s="36">
        <f>SUM(C99:C102)</f>
        <v>34400</v>
      </c>
      <c r="M14" s="26"/>
    </row>
    <row r="15" spans="1:13" ht="15" customHeight="1">
      <c r="A15" s="66" t="s">
        <v>350</v>
      </c>
      <c r="B15" s="18">
        <v>50000</v>
      </c>
      <c r="C15" s="18">
        <v>55000</v>
      </c>
      <c r="D15" s="18">
        <v>3</v>
      </c>
      <c r="E15" s="18">
        <v>3.5</v>
      </c>
      <c r="F15" s="18">
        <v>13</v>
      </c>
      <c r="G15" s="106">
        <v>380</v>
      </c>
      <c r="H15" s="106">
        <v>18</v>
      </c>
      <c r="I15" s="106">
        <v>3</v>
      </c>
      <c r="J15" s="18">
        <v>8.6</v>
      </c>
      <c r="K15" s="18"/>
      <c r="L15" s="38">
        <v>92600</v>
      </c>
      <c r="M15" s="109"/>
    </row>
    <row r="16" spans="1:13" ht="15" customHeight="1">
      <c r="A16" s="64" t="s">
        <v>351</v>
      </c>
      <c r="B16" s="24">
        <v>100000</v>
      </c>
      <c r="C16" s="24">
        <v>110000</v>
      </c>
      <c r="D16" s="24">
        <v>3</v>
      </c>
      <c r="E16" s="24">
        <v>3.5</v>
      </c>
      <c r="F16" s="24">
        <v>13</v>
      </c>
      <c r="G16" s="108">
        <v>480</v>
      </c>
      <c r="H16" s="108">
        <v>18</v>
      </c>
      <c r="I16" s="108">
        <v>3</v>
      </c>
      <c r="J16" s="24">
        <v>8.6</v>
      </c>
      <c r="K16" s="24"/>
      <c r="L16" s="36">
        <v>165200</v>
      </c>
      <c r="M16" s="109"/>
    </row>
    <row r="17" spans="1:71" ht="36" customHeight="1">
      <c r="A17" s="388" t="s">
        <v>352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103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</row>
    <row r="18" spans="1:71" s="110" customFormat="1" ht="24" customHeight="1">
      <c r="A18" s="387" t="s">
        <v>330</v>
      </c>
      <c r="B18" s="383" t="s">
        <v>331</v>
      </c>
      <c r="C18" s="383" t="s">
        <v>332</v>
      </c>
      <c r="D18" s="383" t="s">
        <v>333</v>
      </c>
      <c r="E18" s="383" t="s">
        <v>334</v>
      </c>
      <c r="F18" s="383" t="s">
        <v>335</v>
      </c>
      <c r="G18" s="417" t="s">
        <v>336</v>
      </c>
      <c r="H18" s="417" t="s">
        <v>337</v>
      </c>
      <c r="I18" s="417" t="s">
        <v>338</v>
      </c>
      <c r="J18" s="417" t="s">
        <v>339</v>
      </c>
      <c r="K18" s="417"/>
      <c r="L18" s="372" t="s">
        <v>23</v>
      </c>
      <c r="M18" s="6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</row>
    <row r="19" spans="1:71" s="112" customFormat="1" ht="30" customHeight="1">
      <c r="A19" s="387"/>
      <c r="B19" s="383"/>
      <c r="C19" s="383"/>
      <c r="D19" s="383"/>
      <c r="E19" s="383"/>
      <c r="F19" s="383"/>
      <c r="G19" s="417"/>
      <c r="H19" s="417"/>
      <c r="I19" s="417"/>
      <c r="J19" s="417"/>
      <c r="K19" s="417"/>
      <c r="L19" s="14" t="s">
        <v>28</v>
      </c>
      <c r="M19" s="105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</row>
    <row r="20" spans="1:71" s="112" customFormat="1" ht="15" customHeight="1">
      <c r="A20" s="90"/>
      <c r="B20" s="113"/>
      <c r="C20" s="113"/>
      <c r="D20" s="113"/>
      <c r="E20" s="113"/>
      <c r="F20" s="113"/>
      <c r="G20" s="18"/>
      <c r="H20" s="114"/>
      <c r="I20" s="114"/>
      <c r="J20" s="114"/>
      <c r="K20" s="114"/>
      <c r="L20" s="113"/>
      <c r="M20" s="115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</row>
    <row r="21" spans="1:71" s="110" customFormat="1" ht="15" customHeight="1">
      <c r="A21" s="64" t="s">
        <v>353</v>
      </c>
      <c r="B21" s="24">
        <v>10</v>
      </c>
      <c r="C21" s="24">
        <v>17</v>
      </c>
      <c r="D21" s="24">
        <v>2</v>
      </c>
      <c r="E21" s="24">
        <v>4</v>
      </c>
      <c r="F21" s="24">
        <v>10</v>
      </c>
      <c r="G21" s="108">
        <v>12</v>
      </c>
      <c r="H21" s="108">
        <v>0.3</v>
      </c>
      <c r="I21" s="108">
        <v>5</v>
      </c>
      <c r="J21" s="108">
        <v>0.3</v>
      </c>
      <c r="K21" s="108"/>
      <c r="L21" s="36">
        <v>260</v>
      </c>
      <c r="M21" s="109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</row>
    <row r="22" spans="1:71" s="110" customFormat="1" ht="15" customHeight="1">
      <c r="A22" s="66" t="s">
        <v>121</v>
      </c>
      <c r="B22" s="18">
        <v>200</v>
      </c>
      <c r="C22" s="18">
        <v>260</v>
      </c>
      <c r="D22" s="18">
        <v>2</v>
      </c>
      <c r="E22" s="18">
        <v>4</v>
      </c>
      <c r="F22" s="18">
        <v>10</v>
      </c>
      <c r="G22" s="106">
        <v>12</v>
      </c>
      <c r="H22" s="106">
        <v>0.8</v>
      </c>
      <c r="I22" s="106">
        <v>5</v>
      </c>
      <c r="J22" s="106">
        <v>1.5</v>
      </c>
      <c r="K22" s="106"/>
      <c r="L22" s="38">
        <v>1960</v>
      </c>
      <c r="M22" s="109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</row>
    <row r="23" spans="1:71" s="110" customFormat="1" ht="15" customHeight="1">
      <c r="A23" s="64" t="s">
        <v>125</v>
      </c>
      <c r="B23" s="24">
        <v>300</v>
      </c>
      <c r="C23" s="24">
        <v>400</v>
      </c>
      <c r="D23" s="24">
        <v>2</v>
      </c>
      <c r="E23" s="24">
        <v>4</v>
      </c>
      <c r="F23" s="24">
        <v>10</v>
      </c>
      <c r="G23" s="108">
        <v>24</v>
      </c>
      <c r="H23" s="108">
        <v>1.36</v>
      </c>
      <c r="I23" s="108">
        <v>5</v>
      </c>
      <c r="J23" s="108">
        <v>1.3</v>
      </c>
      <c r="K23" s="108"/>
      <c r="L23" s="36">
        <v>2260</v>
      </c>
      <c r="M23" s="109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</row>
    <row r="24" spans="1:71" s="110" customFormat="1" ht="15" customHeight="1">
      <c r="A24" s="66" t="s">
        <v>128</v>
      </c>
      <c r="B24" s="18">
        <v>500</v>
      </c>
      <c r="C24" s="18">
        <v>650</v>
      </c>
      <c r="D24" s="18">
        <v>2</v>
      </c>
      <c r="E24" s="18">
        <v>4</v>
      </c>
      <c r="F24" s="18">
        <v>13</v>
      </c>
      <c r="G24" s="106">
        <v>24</v>
      </c>
      <c r="H24" s="106">
        <v>1.36</v>
      </c>
      <c r="I24" s="106">
        <v>5</v>
      </c>
      <c r="J24" s="106">
        <v>1.05</v>
      </c>
      <c r="K24" s="106"/>
      <c r="L24" s="38">
        <v>3220</v>
      </c>
      <c r="M24" s="109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</row>
    <row r="25" spans="1:71" s="110" customFormat="1" ht="15" customHeight="1">
      <c r="A25" s="64" t="s">
        <v>131</v>
      </c>
      <c r="B25" s="24">
        <v>1000</v>
      </c>
      <c r="C25" s="24">
        <v>1300</v>
      </c>
      <c r="D25" s="24">
        <v>2</v>
      </c>
      <c r="E25" s="24">
        <v>4</v>
      </c>
      <c r="F25" s="24">
        <v>12</v>
      </c>
      <c r="G25" s="108">
        <v>48</v>
      </c>
      <c r="H25" s="108">
        <v>1.8</v>
      </c>
      <c r="I25" s="108">
        <v>5</v>
      </c>
      <c r="J25" s="108">
        <v>2</v>
      </c>
      <c r="K25" s="108"/>
      <c r="L25" s="36">
        <v>4660</v>
      </c>
      <c r="M25" s="109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</row>
    <row r="26" spans="1:71" s="110" customFormat="1" ht="15" customHeight="1">
      <c r="A26" s="66" t="s">
        <v>135</v>
      </c>
      <c r="B26" s="18">
        <v>3000</v>
      </c>
      <c r="C26" s="18">
        <v>3600</v>
      </c>
      <c r="D26" s="18">
        <v>2</v>
      </c>
      <c r="E26" s="18">
        <v>4</v>
      </c>
      <c r="F26" s="18">
        <v>12</v>
      </c>
      <c r="G26" s="106">
        <v>48</v>
      </c>
      <c r="H26" s="106">
        <v>3</v>
      </c>
      <c r="I26" s="106">
        <v>5</v>
      </c>
      <c r="J26" s="106">
        <v>3.6</v>
      </c>
      <c r="K26" s="106"/>
      <c r="L26" s="38">
        <v>10660</v>
      </c>
      <c r="M26" s="109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</row>
    <row r="27" spans="1:71" s="110" customFormat="1" ht="15" customHeight="1">
      <c r="A27" s="64" t="s">
        <v>139</v>
      </c>
      <c r="B27" s="24">
        <v>5000</v>
      </c>
      <c r="C27" s="24">
        <v>6000</v>
      </c>
      <c r="D27" s="24">
        <v>2</v>
      </c>
      <c r="E27" s="24">
        <v>4</v>
      </c>
      <c r="F27" s="24">
        <v>12</v>
      </c>
      <c r="G27" s="108">
        <v>110</v>
      </c>
      <c r="H27" s="108">
        <v>4</v>
      </c>
      <c r="I27" s="108">
        <v>5</v>
      </c>
      <c r="J27" s="108">
        <v>4.6</v>
      </c>
      <c r="K27" s="108"/>
      <c r="L27" s="36">
        <v>18760</v>
      </c>
      <c r="M27" s="109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</row>
    <row r="28" spans="1:71" s="110" customFormat="1" ht="15" customHeight="1">
      <c r="A28" s="66" t="s">
        <v>143</v>
      </c>
      <c r="B28" s="18">
        <v>10000</v>
      </c>
      <c r="C28" s="18">
        <v>12000</v>
      </c>
      <c r="D28" s="18">
        <v>2</v>
      </c>
      <c r="E28" s="18">
        <v>4</v>
      </c>
      <c r="F28" s="18">
        <v>12</v>
      </c>
      <c r="G28" s="106">
        <v>110</v>
      </c>
      <c r="H28" s="106">
        <v>6</v>
      </c>
      <c r="I28" s="106">
        <v>5</v>
      </c>
      <c r="J28" s="106">
        <v>6.2</v>
      </c>
      <c r="K28" s="106"/>
      <c r="L28" s="38">
        <v>33160</v>
      </c>
      <c r="M28" s="109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</row>
    <row r="29" spans="1:71" s="110" customFormat="1" ht="15" customHeight="1">
      <c r="A29" s="57"/>
      <c r="B29" s="70"/>
      <c r="C29" s="70"/>
      <c r="D29" s="70"/>
      <c r="E29" s="70"/>
      <c r="F29" s="70"/>
      <c r="G29" s="116"/>
      <c r="H29" s="116"/>
      <c r="I29" s="116"/>
      <c r="J29" s="116"/>
      <c r="K29" s="116"/>
      <c r="L29" s="117"/>
      <c r="M29" s="109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</row>
    <row r="30" spans="1:71" s="110" customFormat="1" ht="15" customHeight="1">
      <c r="A30" s="385" t="s">
        <v>354</v>
      </c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6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</row>
    <row r="31" spans="1:71" s="110" customFormat="1" ht="15" customHeight="1">
      <c r="A31" s="385" t="s">
        <v>355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6"/>
      <c r="N31" s="6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</row>
    <row r="32" spans="1:71" s="110" customFormat="1" ht="15" customHeight="1">
      <c r="A32" s="51" t="s">
        <v>356</v>
      </c>
      <c r="B32" s="51"/>
      <c r="C32" s="51"/>
      <c r="D32" s="51"/>
      <c r="E32" s="51"/>
      <c r="F32" s="51"/>
      <c r="G32" s="118"/>
      <c r="H32" s="118"/>
      <c r="I32" s="118"/>
      <c r="J32" s="118"/>
      <c r="K32" s="118"/>
      <c r="L32" s="51"/>
      <c r="M32" s="6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</row>
    <row r="33" spans="1:71" s="110" customFormat="1" ht="19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6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</row>
    <row r="34" spans="1:71" s="110" customFormat="1" ht="15" customHeight="1">
      <c r="A34" s="51" t="s">
        <v>357</v>
      </c>
      <c r="B34" s="51"/>
      <c r="C34" s="51"/>
      <c r="D34" s="51"/>
      <c r="E34" s="51"/>
      <c r="F34" s="51"/>
      <c r="G34" s="118"/>
      <c r="H34" s="118"/>
      <c r="I34" s="118"/>
      <c r="J34" s="118"/>
      <c r="K34" s="118"/>
      <c r="L34" s="51"/>
      <c r="M34" s="6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</row>
    <row r="35" spans="1:71" s="110" customFormat="1" ht="15" customHeight="1">
      <c r="A35" s="51"/>
      <c r="B35" s="51"/>
      <c r="C35" s="51"/>
      <c r="D35" s="51"/>
      <c r="E35" s="51"/>
      <c r="F35" s="51"/>
      <c r="G35" s="118"/>
      <c r="H35" s="118"/>
      <c r="I35" s="118"/>
      <c r="J35" s="118"/>
      <c r="K35" s="118"/>
      <c r="L35" s="51"/>
      <c r="M35" s="6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</row>
    <row r="36" spans="1:71" ht="30" customHeight="1">
      <c r="A36" s="388" t="s">
        <v>358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103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</row>
    <row r="37" spans="1:13" ht="24" customHeight="1">
      <c r="A37" s="387" t="s">
        <v>330</v>
      </c>
      <c r="B37" s="383" t="s">
        <v>331</v>
      </c>
      <c r="C37" s="383" t="s">
        <v>332</v>
      </c>
      <c r="D37" s="383" t="s">
        <v>333</v>
      </c>
      <c r="E37" s="383" t="s">
        <v>334</v>
      </c>
      <c r="F37" s="383" t="s">
        <v>335</v>
      </c>
      <c r="G37" s="417" t="s">
        <v>336</v>
      </c>
      <c r="H37" s="417" t="s">
        <v>337</v>
      </c>
      <c r="I37" s="417" t="s">
        <v>338</v>
      </c>
      <c r="J37" s="417" t="s">
        <v>339</v>
      </c>
      <c r="K37" s="417"/>
      <c r="L37" s="372" t="s">
        <v>23</v>
      </c>
      <c r="M37" s="6"/>
    </row>
    <row r="38" spans="1:13" s="104" customFormat="1" ht="30" customHeight="1">
      <c r="A38" s="387"/>
      <c r="B38" s="383"/>
      <c r="C38" s="383"/>
      <c r="D38" s="383"/>
      <c r="E38" s="383"/>
      <c r="F38" s="383"/>
      <c r="G38" s="417"/>
      <c r="H38" s="417"/>
      <c r="I38" s="417"/>
      <c r="J38" s="417"/>
      <c r="K38" s="417"/>
      <c r="L38" s="14" t="s">
        <v>28</v>
      </c>
      <c r="M38" s="105"/>
    </row>
    <row r="39" spans="1:13" s="104" customFormat="1" ht="15" customHeight="1">
      <c r="A39" s="90"/>
      <c r="B39" s="17"/>
      <c r="C39" s="17"/>
      <c r="D39" s="17"/>
      <c r="E39" s="17"/>
      <c r="F39" s="17"/>
      <c r="G39" s="18"/>
      <c r="H39" s="119"/>
      <c r="I39" s="119"/>
      <c r="J39" s="119"/>
      <c r="K39" s="119"/>
      <c r="L39" s="17"/>
      <c r="M39" s="105"/>
    </row>
    <row r="40" spans="1:13" s="120" customFormat="1" ht="15" customHeight="1">
      <c r="A40" s="64" t="s">
        <v>359</v>
      </c>
      <c r="B40" s="24">
        <v>15000</v>
      </c>
      <c r="C40" s="24">
        <v>16000</v>
      </c>
      <c r="D40" s="24">
        <v>2</v>
      </c>
      <c r="E40" s="24">
        <v>3</v>
      </c>
      <c r="F40" s="24">
        <v>11</v>
      </c>
      <c r="G40" s="108">
        <v>240</v>
      </c>
      <c r="H40" s="108">
        <v>9</v>
      </c>
      <c r="I40" s="108">
        <v>3</v>
      </c>
      <c r="J40" s="108">
        <v>4.5</v>
      </c>
      <c r="K40" s="108"/>
      <c r="L40" s="36">
        <v>78500</v>
      </c>
      <c r="M40" s="109"/>
    </row>
    <row r="41" spans="1:13" s="120" customFormat="1" ht="15" customHeight="1">
      <c r="A41" s="66" t="s">
        <v>360</v>
      </c>
      <c r="B41" s="18">
        <v>250</v>
      </c>
      <c r="C41" s="18">
        <v>300</v>
      </c>
      <c r="D41" s="18">
        <v>2</v>
      </c>
      <c r="E41" s="18">
        <v>3</v>
      </c>
      <c r="F41" s="18">
        <v>11</v>
      </c>
      <c r="G41" s="106" t="s">
        <v>361</v>
      </c>
      <c r="H41" s="106">
        <v>1.4</v>
      </c>
      <c r="I41" s="106">
        <v>2</v>
      </c>
      <c r="J41" s="106">
        <v>0.7</v>
      </c>
      <c r="K41" s="106"/>
      <c r="L41" s="38">
        <v>5430</v>
      </c>
      <c r="M41" s="109"/>
    </row>
    <row r="42" spans="1:13" s="120" customFormat="1" ht="15" customHeight="1">
      <c r="A42" s="64" t="s">
        <v>362</v>
      </c>
      <c r="B42" s="24">
        <v>600</v>
      </c>
      <c r="C42" s="24">
        <v>750</v>
      </c>
      <c r="D42" s="24">
        <v>2</v>
      </c>
      <c r="E42" s="24">
        <v>3.5</v>
      </c>
      <c r="F42" s="24">
        <v>11</v>
      </c>
      <c r="G42" s="108" t="s">
        <v>361</v>
      </c>
      <c r="H42" s="108">
        <v>2</v>
      </c>
      <c r="I42" s="108">
        <v>2</v>
      </c>
      <c r="J42" s="108">
        <v>1</v>
      </c>
      <c r="K42" s="108"/>
      <c r="L42" s="36">
        <v>7320</v>
      </c>
      <c r="M42" s="109"/>
    </row>
    <row r="43" spans="1:13" s="120" customFormat="1" ht="15" customHeight="1">
      <c r="A43" s="66" t="s">
        <v>363</v>
      </c>
      <c r="B43" s="18">
        <v>1500</v>
      </c>
      <c r="C43" s="18">
        <v>1700</v>
      </c>
      <c r="D43" s="18">
        <v>2</v>
      </c>
      <c r="E43" s="18">
        <v>3.5</v>
      </c>
      <c r="F43" s="18">
        <v>12</v>
      </c>
      <c r="G43" s="106" t="s">
        <v>364</v>
      </c>
      <c r="H43" s="106">
        <v>2.7</v>
      </c>
      <c r="I43" s="106">
        <v>2</v>
      </c>
      <c r="J43" s="106">
        <v>1.3</v>
      </c>
      <c r="K43" s="106"/>
      <c r="L43" s="38">
        <v>9840</v>
      </c>
      <c r="M43" s="109"/>
    </row>
    <row r="44" spans="1:13" s="120" customFormat="1" ht="15" customHeight="1">
      <c r="A44" s="64" t="s">
        <v>365</v>
      </c>
      <c r="B44" s="24">
        <v>3000</v>
      </c>
      <c r="C44" s="24">
        <v>3400</v>
      </c>
      <c r="D44" s="24">
        <v>2</v>
      </c>
      <c r="E44" s="24">
        <v>3.5</v>
      </c>
      <c r="F44" s="24">
        <v>12</v>
      </c>
      <c r="G44" s="108" t="s">
        <v>366</v>
      </c>
      <c r="H44" s="108">
        <v>3.7</v>
      </c>
      <c r="I44" s="108">
        <v>2</v>
      </c>
      <c r="J44" s="108">
        <v>1.8</v>
      </c>
      <c r="K44" s="108"/>
      <c r="L44" s="36">
        <v>13600</v>
      </c>
      <c r="M44" s="109"/>
    </row>
    <row r="45" spans="1:13" s="120" customFormat="1" ht="15" customHeight="1">
      <c r="A45" s="66" t="s">
        <v>367</v>
      </c>
      <c r="B45" s="18">
        <v>6000</v>
      </c>
      <c r="C45" s="18">
        <v>6800</v>
      </c>
      <c r="D45" s="18">
        <v>2</v>
      </c>
      <c r="E45" s="18">
        <v>3.5</v>
      </c>
      <c r="F45" s="18">
        <v>12</v>
      </c>
      <c r="G45" s="106">
        <v>48</v>
      </c>
      <c r="H45" s="106">
        <v>3.7</v>
      </c>
      <c r="I45" s="106">
        <v>3</v>
      </c>
      <c r="J45" s="106">
        <v>1.8</v>
      </c>
      <c r="K45" s="106"/>
      <c r="L45" s="38">
        <v>23000</v>
      </c>
      <c r="M45" s="109"/>
    </row>
    <row r="46" spans="1:13" s="120" customFormat="1" ht="15" customHeight="1">
      <c r="A46" s="64" t="s">
        <v>368</v>
      </c>
      <c r="B46" s="24">
        <v>900</v>
      </c>
      <c r="C46" s="24">
        <v>1400</v>
      </c>
      <c r="D46" s="24">
        <v>2</v>
      </c>
      <c r="E46" s="24">
        <v>3</v>
      </c>
      <c r="F46" s="24">
        <v>11</v>
      </c>
      <c r="G46" s="108" t="s">
        <v>361</v>
      </c>
      <c r="H46" s="108">
        <v>6.24</v>
      </c>
      <c r="I46" s="108">
        <v>3</v>
      </c>
      <c r="J46" s="108">
        <v>3.12</v>
      </c>
      <c r="K46" s="108"/>
      <c r="L46" s="36">
        <v>9230</v>
      </c>
      <c r="M46" s="109"/>
    </row>
    <row r="47" spans="1:13" s="120" customFormat="1" ht="15" customHeight="1">
      <c r="A47" s="66" t="s">
        <v>369</v>
      </c>
      <c r="B47" s="18">
        <v>3400</v>
      </c>
      <c r="C47" s="18">
        <v>5800</v>
      </c>
      <c r="D47" s="18">
        <v>2</v>
      </c>
      <c r="E47" s="18">
        <v>2.5</v>
      </c>
      <c r="F47" s="18">
        <v>11</v>
      </c>
      <c r="G47" s="106" t="s">
        <v>370</v>
      </c>
      <c r="H47" s="106">
        <v>10</v>
      </c>
      <c r="I47" s="106">
        <v>3</v>
      </c>
      <c r="J47" s="106">
        <v>5</v>
      </c>
      <c r="K47" s="106"/>
      <c r="L47" s="38">
        <v>21700</v>
      </c>
      <c r="M47" s="109"/>
    </row>
    <row r="48" spans="1:13" s="120" customFormat="1" ht="15" customHeight="1">
      <c r="A48" s="64" t="s">
        <v>371</v>
      </c>
      <c r="B48" s="24">
        <v>8500</v>
      </c>
      <c r="C48" s="24">
        <v>10000</v>
      </c>
      <c r="D48" s="24">
        <v>2</v>
      </c>
      <c r="E48" s="24">
        <v>3</v>
      </c>
      <c r="F48" s="24">
        <v>11</v>
      </c>
      <c r="G48" s="108" t="s">
        <v>372</v>
      </c>
      <c r="H48" s="108">
        <v>14</v>
      </c>
      <c r="I48" s="108">
        <v>3</v>
      </c>
      <c r="J48" s="108">
        <v>7</v>
      </c>
      <c r="K48" s="108"/>
      <c r="L48" s="36">
        <v>42500</v>
      </c>
      <c r="M48" s="109"/>
    </row>
    <row r="49" spans="1:13" ht="15" customHeight="1">
      <c r="A49" s="51"/>
      <c r="B49" s="51"/>
      <c r="C49" s="51"/>
      <c r="D49" s="51"/>
      <c r="E49" s="51"/>
      <c r="F49" s="51"/>
      <c r="G49" s="118"/>
      <c r="H49" s="118"/>
      <c r="I49" s="118"/>
      <c r="J49" s="118"/>
      <c r="K49" s="118"/>
      <c r="L49" s="51"/>
      <c r="M49" s="6"/>
    </row>
    <row r="50" spans="1:13" ht="27" customHeight="1">
      <c r="A50" s="388" t="s">
        <v>373</v>
      </c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103"/>
    </row>
    <row r="51" spans="1:13" ht="24" customHeight="1">
      <c r="A51" s="387" t="s">
        <v>330</v>
      </c>
      <c r="B51" s="383" t="s">
        <v>331</v>
      </c>
      <c r="C51" s="383" t="s">
        <v>332</v>
      </c>
      <c r="D51" s="383" t="s">
        <v>333</v>
      </c>
      <c r="E51" s="383" t="s">
        <v>334</v>
      </c>
      <c r="F51" s="383" t="s">
        <v>335</v>
      </c>
      <c r="G51" s="417" t="s">
        <v>336</v>
      </c>
      <c r="H51" s="417" t="s">
        <v>337</v>
      </c>
      <c r="I51" s="417" t="s">
        <v>338</v>
      </c>
      <c r="J51" s="417" t="s">
        <v>339</v>
      </c>
      <c r="K51" s="417"/>
      <c r="L51" s="372" t="s">
        <v>23</v>
      </c>
      <c r="M51" s="6"/>
    </row>
    <row r="52" spans="1:13" ht="30" customHeight="1">
      <c r="A52" s="387"/>
      <c r="B52" s="383"/>
      <c r="C52" s="383"/>
      <c r="D52" s="383"/>
      <c r="E52" s="383"/>
      <c r="F52" s="383"/>
      <c r="G52" s="417"/>
      <c r="H52" s="417"/>
      <c r="I52" s="417"/>
      <c r="J52" s="417"/>
      <c r="K52" s="417"/>
      <c r="L52" s="14" t="s">
        <v>28</v>
      </c>
      <c r="M52" s="105"/>
    </row>
    <row r="53" spans="1:13" ht="15" customHeight="1">
      <c r="A53" s="51"/>
      <c r="B53" s="51"/>
      <c r="C53" s="51"/>
      <c r="D53" s="51"/>
      <c r="E53" s="51"/>
      <c r="F53" s="51"/>
      <c r="G53" s="118"/>
      <c r="H53" s="118"/>
      <c r="I53" s="118"/>
      <c r="J53" s="118"/>
      <c r="K53" s="118"/>
      <c r="L53" s="51"/>
      <c r="M53" s="6"/>
    </row>
    <row r="54" spans="1:13" ht="15" customHeight="1">
      <c r="A54" s="121" t="s">
        <v>374</v>
      </c>
      <c r="B54" s="24">
        <v>800</v>
      </c>
      <c r="C54" s="24">
        <v>900</v>
      </c>
      <c r="D54" s="24">
        <v>2.5</v>
      </c>
      <c r="E54" s="24">
        <v>3</v>
      </c>
      <c r="F54" s="24">
        <v>8</v>
      </c>
      <c r="G54" s="108" t="s">
        <v>375</v>
      </c>
      <c r="H54" s="108">
        <v>3.1</v>
      </c>
      <c r="I54" s="108">
        <v>3</v>
      </c>
      <c r="J54" s="108">
        <v>1.5</v>
      </c>
      <c r="K54" s="108"/>
      <c r="L54" s="36">
        <v>2150</v>
      </c>
      <c r="M54" s="109"/>
    </row>
    <row r="55" spans="1:13" ht="15" customHeight="1">
      <c r="A55" s="51" t="s">
        <v>376</v>
      </c>
      <c r="B55" s="18">
        <v>1600</v>
      </c>
      <c r="C55" s="18">
        <v>1800</v>
      </c>
      <c r="D55" s="18">
        <v>2.5</v>
      </c>
      <c r="E55" s="18">
        <v>3</v>
      </c>
      <c r="F55" s="18">
        <v>8</v>
      </c>
      <c r="G55" s="106">
        <v>48</v>
      </c>
      <c r="H55" s="106">
        <v>4.4</v>
      </c>
      <c r="I55" s="106">
        <v>3</v>
      </c>
      <c r="J55" s="106">
        <v>2.1</v>
      </c>
      <c r="K55" s="106"/>
      <c r="L55" s="38">
        <v>4450</v>
      </c>
      <c r="M55" s="109"/>
    </row>
    <row r="56" spans="1:13" ht="15" customHeight="1">
      <c r="A56" s="51"/>
      <c r="B56" s="51"/>
      <c r="C56" s="51"/>
      <c r="D56" s="51"/>
      <c r="E56" s="51"/>
      <c r="F56" s="51"/>
      <c r="G56" s="118"/>
      <c r="H56" s="118"/>
      <c r="I56" s="118"/>
      <c r="J56" s="118"/>
      <c r="K56" s="118"/>
      <c r="L56" s="51"/>
      <c r="M56" s="6"/>
    </row>
    <row r="57" spans="1:13" ht="27" customHeight="1">
      <c r="A57" s="388" t="s">
        <v>377</v>
      </c>
      <c r="B57" s="388"/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6"/>
    </row>
    <row r="58" spans="1:13" ht="24" customHeight="1">
      <c r="A58" s="387" t="s">
        <v>330</v>
      </c>
      <c r="B58" s="383" t="s">
        <v>331</v>
      </c>
      <c r="C58" s="383" t="s">
        <v>332</v>
      </c>
      <c r="D58" s="383" t="s">
        <v>333</v>
      </c>
      <c r="E58" s="383" t="s">
        <v>334</v>
      </c>
      <c r="F58" s="383" t="s">
        <v>335</v>
      </c>
      <c r="G58" s="417" t="s">
        <v>336</v>
      </c>
      <c r="H58" s="417" t="s">
        <v>337</v>
      </c>
      <c r="I58" s="417" t="s">
        <v>338</v>
      </c>
      <c r="J58" s="417" t="s">
        <v>339</v>
      </c>
      <c r="K58" s="417"/>
      <c r="L58" s="372" t="s">
        <v>23</v>
      </c>
      <c r="M58" s="6"/>
    </row>
    <row r="59" spans="1:13" ht="30" customHeight="1">
      <c r="A59" s="387"/>
      <c r="B59" s="383"/>
      <c r="C59" s="383"/>
      <c r="D59" s="383"/>
      <c r="E59" s="383"/>
      <c r="F59" s="383"/>
      <c r="G59" s="417"/>
      <c r="H59" s="417"/>
      <c r="I59" s="417"/>
      <c r="J59" s="417"/>
      <c r="K59" s="417"/>
      <c r="L59" s="14" t="s">
        <v>28</v>
      </c>
      <c r="M59" s="6"/>
    </row>
    <row r="60" spans="1:13" ht="15" customHeight="1">
      <c r="A60" s="90"/>
      <c r="B60" s="17"/>
      <c r="C60" s="17"/>
      <c r="D60" s="17"/>
      <c r="E60" s="17"/>
      <c r="F60" s="17"/>
      <c r="G60" s="18"/>
      <c r="H60" s="119"/>
      <c r="I60" s="119"/>
      <c r="J60" s="119"/>
      <c r="K60" s="119"/>
      <c r="L60" s="17"/>
      <c r="M60" s="6"/>
    </row>
    <row r="61" spans="1:13" ht="15" customHeight="1">
      <c r="A61" s="64" t="s">
        <v>346</v>
      </c>
      <c r="B61" s="24">
        <v>5000</v>
      </c>
      <c r="C61" s="24">
        <v>6400</v>
      </c>
      <c r="D61" s="24">
        <v>2</v>
      </c>
      <c r="E61" s="24">
        <v>2.5</v>
      </c>
      <c r="F61" s="24">
        <v>10</v>
      </c>
      <c r="G61" s="108">
        <v>240</v>
      </c>
      <c r="H61" s="108">
        <v>6.4</v>
      </c>
      <c r="I61" s="108">
        <v>3</v>
      </c>
      <c r="J61" s="24">
        <v>3</v>
      </c>
      <c r="K61" s="24"/>
      <c r="L61" s="36">
        <v>19800</v>
      </c>
      <c r="M61" s="6"/>
    </row>
    <row r="62" spans="1:13" ht="15" customHeight="1">
      <c r="A62" s="66" t="s">
        <v>347</v>
      </c>
      <c r="B62" s="18">
        <v>10000</v>
      </c>
      <c r="C62" s="18">
        <v>13000</v>
      </c>
      <c r="D62" s="18">
        <v>2</v>
      </c>
      <c r="E62" s="18">
        <v>2.5</v>
      </c>
      <c r="F62" s="18">
        <v>10</v>
      </c>
      <c r="G62" s="106">
        <v>240</v>
      </c>
      <c r="H62" s="106">
        <v>8</v>
      </c>
      <c r="I62" s="106">
        <v>3</v>
      </c>
      <c r="J62" s="18">
        <v>3.8</v>
      </c>
      <c r="K62" s="18"/>
      <c r="L62" s="38">
        <v>23900</v>
      </c>
      <c r="M62" s="6"/>
    </row>
    <row r="63" spans="1:13" ht="15" customHeight="1">
      <c r="A63" s="64" t="s">
        <v>348</v>
      </c>
      <c r="B63" s="24">
        <v>20000</v>
      </c>
      <c r="C63" s="24">
        <v>26500</v>
      </c>
      <c r="D63" s="24">
        <v>2</v>
      </c>
      <c r="E63" s="24">
        <v>3</v>
      </c>
      <c r="F63" s="24">
        <v>12</v>
      </c>
      <c r="G63" s="108">
        <v>360</v>
      </c>
      <c r="H63" s="108">
        <v>10</v>
      </c>
      <c r="I63" s="108">
        <v>3</v>
      </c>
      <c r="J63" s="24">
        <v>4.8</v>
      </c>
      <c r="K63" s="24"/>
      <c r="L63" s="36">
        <v>35200</v>
      </c>
      <c r="M63" s="6"/>
    </row>
    <row r="64" spans="1:13" ht="15" customHeight="1">
      <c r="A64" s="66" t="s">
        <v>349</v>
      </c>
      <c r="B64" s="18">
        <v>30000</v>
      </c>
      <c r="C64" s="18">
        <v>37000</v>
      </c>
      <c r="D64" s="18">
        <v>3</v>
      </c>
      <c r="E64" s="18">
        <v>3.5</v>
      </c>
      <c r="F64" s="18">
        <v>12.5</v>
      </c>
      <c r="G64" s="106">
        <v>360</v>
      </c>
      <c r="H64" s="106">
        <v>12</v>
      </c>
      <c r="I64" s="106">
        <v>3</v>
      </c>
      <c r="J64" s="18">
        <v>5.8</v>
      </c>
      <c r="K64" s="18"/>
      <c r="L64" s="38">
        <v>49200</v>
      </c>
      <c r="M64" s="6"/>
    </row>
    <row r="65" spans="1:13" ht="15" customHeight="1">
      <c r="A65" s="64" t="s">
        <v>350</v>
      </c>
      <c r="B65" s="24">
        <v>50000</v>
      </c>
      <c r="C65" s="24">
        <v>55000</v>
      </c>
      <c r="D65" s="24">
        <v>3</v>
      </c>
      <c r="E65" s="24">
        <v>3.5</v>
      </c>
      <c r="F65" s="24">
        <v>13</v>
      </c>
      <c r="G65" s="108">
        <v>380</v>
      </c>
      <c r="H65" s="108">
        <v>18</v>
      </c>
      <c r="I65" s="108">
        <v>3</v>
      </c>
      <c r="J65" s="24">
        <v>8.6</v>
      </c>
      <c r="K65" s="24"/>
      <c r="L65" s="36">
        <v>67200</v>
      </c>
      <c r="M65" s="6"/>
    </row>
    <row r="66" spans="1:13" ht="15" customHeight="1">
      <c r="A66" s="51"/>
      <c r="B66" s="51"/>
      <c r="C66" s="51"/>
      <c r="D66" s="51"/>
      <c r="E66" s="51"/>
      <c r="F66" s="51"/>
      <c r="G66" s="118"/>
      <c r="H66" s="118"/>
      <c r="I66" s="118"/>
      <c r="J66" s="118"/>
      <c r="K66" s="118"/>
      <c r="L66" s="51"/>
      <c r="M66" s="6"/>
    </row>
    <row r="67" spans="1:13" ht="13.5" customHeight="1">
      <c r="A67" s="51" t="s">
        <v>354</v>
      </c>
      <c r="B67" s="51"/>
      <c r="C67" s="51"/>
      <c r="D67" s="51"/>
      <c r="E67" s="51"/>
      <c r="F67" s="51"/>
      <c r="G67" s="118"/>
      <c r="H67" s="118"/>
      <c r="I67" s="118"/>
      <c r="J67" s="118"/>
      <c r="K67" s="118"/>
      <c r="L67" s="51"/>
      <c r="M67" s="6"/>
    </row>
    <row r="68" spans="1:13" ht="13.5" customHeight="1">
      <c r="A68" s="51" t="s">
        <v>355</v>
      </c>
      <c r="B68" s="51"/>
      <c r="C68" s="51"/>
      <c r="D68" s="51"/>
      <c r="E68" s="51"/>
      <c r="F68" s="51"/>
      <c r="G68" s="118"/>
      <c r="H68" s="118"/>
      <c r="I68" s="118"/>
      <c r="J68" s="118"/>
      <c r="K68" s="118"/>
      <c r="L68" s="51"/>
      <c r="M68" s="6"/>
    </row>
    <row r="69" spans="1:13" ht="13.5" customHeight="1">
      <c r="A69" s="51" t="s">
        <v>378</v>
      </c>
      <c r="B69" s="51"/>
      <c r="C69" s="51"/>
      <c r="D69" s="51"/>
      <c r="E69" s="51"/>
      <c r="F69" s="51"/>
      <c r="G69" s="118"/>
      <c r="H69" s="118"/>
      <c r="I69" s="118"/>
      <c r="J69" s="118"/>
      <c r="K69" s="118"/>
      <c r="L69" s="51"/>
      <c r="M69" s="6"/>
    </row>
    <row r="70" spans="1:13" ht="39" customHeight="1">
      <c r="A70" s="388" t="s">
        <v>379</v>
      </c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103"/>
    </row>
    <row r="71" spans="1:13" ht="24" customHeight="1">
      <c r="A71" s="387" t="s">
        <v>229</v>
      </c>
      <c r="B71" s="383" t="s">
        <v>380</v>
      </c>
      <c r="C71" s="418" t="s">
        <v>23</v>
      </c>
      <c r="D71" s="418"/>
      <c r="E71" s="57"/>
      <c r="F71" s="122"/>
      <c r="G71" s="123"/>
      <c r="H71" s="123"/>
      <c r="I71" s="123"/>
      <c r="J71" s="123"/>
      <c r="K71" s="123"/>
      <c r="L71" s="73"/>
      <c r="M71" s="63"/>
    </row>
    <row r="72" spans="1:13" ht="30" customHeight="1">
      <c r="A72" s="387"/>
      <c r="B72" s="383"/>
      <c r="C72" s="14" t="s">
        <v>28</v>
      </c>
      <c r="D72" s="15" t="s">
        <v>29</v>
      </c>
      <c r="E72" s="43"/>
      <c r="F72" s="124"/>
      <c r="G72" s="125"/>
      <c r="H72" s="123"/>
      <c r="I72" s="123"/>
      <c r="J72" s="123"/>
      <c r="K72" s="123"/>
      <c r="L72" s="73"/>
      <c r="M72" s="63"/>
    </row>
    <row r="73" spans="1:13" ht="15" customHeight="1">
      <c r="A73" s="124"/>
      <c r="B73" s="124"/>
      <c r="C73" s="124"/>
      <c r="D73" s="124"/>
      <c r="E73" s="124"/>
      <c r="F73" s="124"/>
      <c r="G73" s="123"/>
      <c r="H73" s="123"/>
      <c r="I73" s="123"/>
      <c r="J73" s="125"/>
      <c r="K73" s="125"/>
      <c r="L73" s="126"/>
      <c r="M73" s="63"/>
    </row>
    <row r="74" spans="1:13" ht="15" customHeight="1">
      <c r="A74" s="419" t="s">
        <v>340</v>
      </c>
      <c r="B74" s="127" t="s">
        <v>381</v>
      </c>
      <c r="C74" s="128">
        <v>580</v>
      </c>
      <c r="D74" s="129">
        <f>C74*0.85</f>
        <v>493</v>
      </c>
      <c r="E74" s="130"/>
      <c r="F74" s="420"/>
      <c r="G74" s="125"/>
      <c r="H74" s="420"/>
      <c r="I74" s="420"/>
      <c r="J74" s="125"/>
      <c r="K74" s="125"/>
      <c r="L74" s="59"/>
      <c r="M74" s="63"/>
    </row>
    <row r="75" spans="1:13" ht="15" customHeight="1">
      <c r="A75" s="419"/>
      <c r="B75" s="132" t="s">
        <v>382</v>
      </c>
      <c r="C75" s="133">
        <v>120</v>
      </c>
      <c r="D75" s="134">
        <f aca="true" t="shared" si="0" ref="D75:D102">C75*0.85</f>
        <v>102</v>
      </c>
      <c r="E75" s="130"/>
      <c r="F75" s="420"/>
      <c r="G75" s="125"/>
      <c r="H75" s="420"/>
      <c r="I75" s="420"/>
      <c r="J75" s="125"/>
      <c r="K75" s="125"/>
      <c r="L75" s="59"/>
      <c r="M75" s="63"/>
    </row>
    <row r="76" spans="1:13" ht="15" customHeight="1">
      <c r="A76" s="385" t="s">
        <v>341</v>
      </c>
      <c r="B76" s="135" t="s">
        <v>381</v>
      </c>
      <c r="C76" s="136">
        <v>820</v>
      </c>
      <c r="D76" s="136">
        <f>C76*0.85</f>
        <v>697</v>
      </c>
      <c r="E76" s="130"/>
      <c r="F76" s="420"/>
      <c r="G76" s="125"/>
      <c r="H76" s="420"/>
      <c r="I76" s="420"/>
      <c r="J76" s="125"/>
      <c r="K76" s="125"/>
      <c r="L76" s="59"/>
      <c r="M76" s="63"/>
    </row>
    <row r="77" spans="1:13" ht="15" customHeight="1">
      <c r="A77" s="385"/>
      <c r="B77" s="137" t="s">
        <v>382</v>
      </c>
      <c r="C77" s="138">
        <v>218</v>
      </c>
      <c r="D77" s="138">
        <f t="shared" si="0"/>
        <v>185.29999999999998</v>
      </c>
      <c r="E77" s="130"/>
      <c r="F77" s="420"/>
      <c r="G77" s="125"/>
      <c r="H77" s="420"/>
      <c r="I77" s="420"/>
      <c r="J77" s="125"/>
      <c r="K77" s="125"/>
      <c r="L77" s="59"/>
      <c r="M77" s="63"/>
    </row>
    <row r="78" spans="1:13" ht="15" customHeight="1">
      <c r="A78" s="385"/>
      <c r="B78" s="139" t="s">
        <v>383</v>
      </c>
      <c r="C78" s="140">
        <v>112</v>
      </c>
      <c r="D78" s="140">
        <f t="shared" si="0"/>
        <v>95.2</v>
      </c>
      <c r="E78" s="130"/>
      <c r="F78" s="420"/>
      <c r="G78" s="141"/>
      <c r="H78" s="420"/>
      <c r="I78" s="420"/>
      <c r="J78" s="125"/>
      <c r="K78" s="125"/>
      <c r="L78" s="59"/>
      <c r="M78" s="63"/>
    </row>
    <row r="79" spans="1:13" ht="15" customHeight="1">
      <c r="A79" s="419" t="s">
        <v>342</v>
      </c>
      <c r="B79" s="127" t="s">
        <v>381</v>
      </c>
      <c r="C79" s="128">
        <v>890</v>
      </c>
      <c r="D79" s="129">
        <f>C79*0.85</f>
        <v>756.5</v>
      </c>
      <c r="E79" s="130"/>
      <c r="F79" s="420"/>
      <c r="G79" s="125"/>
      <c r="H79" s="131"/>
      <c r="I79" s="420"/>
      <c r="J79" s="125"/>
      <c r="K79" s="125"/>
      <c r="L79" s="59"/>
      <c r="M79" s="63"/>
    </row>
    <row r="80" spans="1:13" ht="15" customHeight="1">
      <c r="A80" s="419"/>
      <c r="B80" s="142" t="s">
        <v>382</v>
      </c>
      <c r="C80" s="143">
        <v>248</v>
      </c>
      <c r="D80" s="144">
        <f t="shared" si="0"/>
        <v>210.79999999999998</v>
      </c>
      <c r="E80" s="130"/>
      <c r="F80" s="420"/>
      <c r="G80" s="125"/>
      <c r="H80" s="131"/>
      <c r="I80" s="420"/>
      <c r="J80" s="125"/>
      <c r="K80" s="125"/>
      <c r="L80" s="59"/>
      <c r="M80" s="63"/>
    </row>
    <row r="81" spans="1:13" ht="15" customHeight="1">
      <c r="A81" s="419"/>
      <c r="B81" s="132" t="s">
        <v>383</v>
      </c>
      <c r="C81" s="133">
        <v>112</v>
      </c>
      <c r="D81" s="134">
        <f t="shared" si="0"/>
        <v>95.2</v>
      </c>
      <c r="E81" s="130"/>
      <c r="F81" s="420"/>
      <c r="G81" s="141"/>
      <c r="H81" s="131"/>
      <c r="I81" s="420"/>
      <c r="J81" s="125"/>
      <c r="K81" s="125"/>
      <c r="L81" s="59"/>
      <c r="M81" s="63"/>
    </row>
    <row r="82" spans="1:13" ht="15" customHeight="1">
      <c r="A82" s="385" t="s">
        <v>343</v>
      </c>
      <c r="B82" s="135" t="s">
        <v>381</v>
      </c>
      <c r="C82" s="136">
        <v>1100</v>
      </c>
      <c r="D82" s="136">
        <f t="shared" si="0"/>
        <v>935</v>
      </c>
      <c r="E82" s="130"/>
      <c r="F82" s="420"/>
      <c r="G82" s="125"/>
      <c r="H82" s="420"/>
      <c r="I82" s="420"/>
      <c r="J82" s="125"/>
      <c r="K82" s="125"/>
      <c r="L82" s="59"/>
      <c r="M82" s="63"/>
    </row>
    <row r="83" spans="1:13" ht="15" customHeight="1">
      <c r="A83" s="385"/>
      <c r="B83" s="137" t="s">
        <v>382</v>
      </c>
      <c r="C83" s="138">
        <v>274</v>
      </c>
      <c r="D83" s="136">
        <f t="shared" si="0"/>
        <v>232.9</v>
      </c>
      <c r="E83" s="130"/>
      <c r="F83" s="420"/>
      <c r="G83" s="125"/>
      <c r="H83" s="420"/>
      <c r="I83" s="420"/>
      <c r="J83" s="125"/>
      <c r="K83" s="125"/>
      <c r="L83" s="59"/>
      <c r="M83" s="63"/>
    </row>
    <row r="84" spans="1:13" ht="15" customHeight="1">
      <c r="A84" s="385"/>
      <c r="B84" s="139" t="s">
        <v>383</v>
      </c>
      <c r="C84" s="140">
        <v>126</v>
      </c>
      <c r="D84" s="136">
        <f t="shared" si="0"/>
        <v>107.1</v>
      </c>
      <c r="E84" s="130"/>
      <c r="F84" s="420"/>
      <c r="G84" s="141"/>
      <c r="H84" s="420"/>
      <c r="I84" s="420"/>
      <c r="J84" s="125"/>
      <c r="K84" s="125"/>
      <c r="L84" s="59"/>
      <c r="M84" s="63"/>
    </row>
    <row r="85" spans="1:13" ht="15" customHeight="1">
      <c r="A85" s="419" t="s">
        <v>344</v>
      </c>
      <c r="B85" s="127" t="s">
        <v>381</v>
      </c>
      <c r="C85" s="128">
        <v>2050</v>
      </c>
      <c r="D85" s="129">
        <f>C85*0.85</f>
        <v>1742.5</v>
      </c>
      <c r="E85" s="130"/>
      <c r="F85" s="420"/>
      <c r="G85" s="125"/>
      <c r="H85" s="420"/>
      <c r="I85" s="420"/>
      <c r="J85" s="125"/>
      <c r="K85" s="125"/>
      <c r="L85" s="59"/>
      <c r="M85" s="63"/>
    </row>
    <row r="86" spans="1:13" ht="15" customHeight="1">
      <c r="A86" s="419"/>
      <c r="B86" s="142" t="s">
        <v>382</v>
      </c>
      <c r="C86" s="143">
        <v>410</v>
      </c>
      <c r="D86" s="144">
        <f>C86*0.85</f>
        <v>348.5</v>
      </c>
      <c r="E86" s="130"/>
      <c r="F86" s="420"/>
      <c r="G86" s="125"/>
      <c r="H86" s="420"/>
      <c r="I86" s="420"/>
      <c r="J86" s="125"/>
      <c r="K86" s="125"/>
      <c r="L86" s="59"/>
      <c r="M86" s="63"/>
    </row>
    <row r="87" spans="1:13" ht="15" customHeight="1">
      <c r="A87" s="419"/>
      <c r="B87" s="132" t="s">
        <v>383</v>
      </c>
      <c r="C87" s="133">
        <v>140</v>
      </c>
      <c r="D87" s="134">
        <f t="shared" si="0"/>
        <v>119</v>
      </c>
      <c r="E87" s="130"/>
      <c r="F87" s="420"/>
      <c r="G87" s="141"/>
      <c r="H87" s="420"/>
      <c r="I87" s="420"/>
      <c r="J87" s="125"/>
      <c r="K87" s="125"/>
      <c r="L87" s="59"/>
      <c r="M87" s="63"/>
    </row>
    <row r="88" spans="1:13" ht="15" customHeight="1">
      <c r="A88" s="385" t="s">
        <v>346</v>
      </c>
      <c r="B88" s="135" t="s">
        <v>381</v>
      </c>
      <c r="C88" s="136">
        <v>7200</v>
      </c>
      <c r="D88" s="145">
        <f>C88*0.85</f>
        <v>6120</v>
      </c>
      <c r="E88" s="130"/>
      <c r="F88" s="420"/>
      <c r="G88" s="125"/>
      <c r="H88" s="420"/>
      <c r="I88" s="420"/>
      <c r="J88" s="125"/>
      <c r="K88" s="125"/>
      <c r="L88" s="59"/>
      <c r="M88" s="63"/>
    </row>
    <row r="89" spans="1:13" ht="15" customHeight="1">
      <c r="A89" s="385"/>
      <c r="B89" s="137" t="s">
        <v>382</v>
      </c>
      <c r="C89" s="138">
        <v>1500</v>
      </c>
      <c r="D89" s="136">
        <f>C89*0.85</f>
        <v>1275</v>
      </c>
      <c r="E89" s="130"/>
      <c r="F89" s="420"/>
      <c r="G89" s="125"/>
      <c r="H89" s="420"/>
      <c r="I89" s="420"/>
      <c r="J89" s="125"/>
      <c r="K89" s="125"/>
      <c r="L89" s="59"/>
      <c r="M89" s="63"/>
    </row>
    <row r="90" spans="1:13" ht="15" customHeight="1">
      <c r="A90" s="385"/>
      <c r="B90" s="139" t="s">
        <v>383</v>
      </c>
      <c r="C90" s="140">
        <v>800</v>
      </c>
      <c r="D90" s="140">
        <f t="shared" si="0"/>
        <v>680</v>
      </c>
      <c r="E90" s="130"/>
      <c r="F90" s="420"/>
      <c r="G90" s="141"/>
      <c r="H90" s="420"/>
      <c r="I90" s="420"/>
      <c r="J90" s="125"/>
      <c r="K90" s="125"/>
      <c r="L90" s="59"/>
      <c r="M90" s="63"/>
    </row>
    <row r="91" spans="1:13" ht="15" customHeight="1">
      <c r="A91" s="419" t="s">
        <v>347</v>
      </c>
      <c r="B91" s="127" t="s">
        <v>381</v>
      </c>
      <c r="C91" s="128">
        <v>8200</v>
      </c>
      <c r="D91" s="129">
        <f t="shared" si="0"/>
        <v>6970</v>
      </c>
      <c r="E91" s="130"/>
      <c r="F91" s="420"/>
      <c r="G91" s="125"/>
      <c r="H91" s="420"/>
      <c r="I91" s="420"/>
      <c r="J91" s="125"/>
      <c r="K91" s="125"/>
      <c r="L91" s="59"/>
      <c r="M91" s="63"/>
    </row>
    <row r="92" spans="1:13" ht="15" customHeight="1">
      <c r="A92" s="419"/>
      <c r="B92" s="142" t="s">
        <v>382</v>
      </c>
      <c r="C92" s="143">
        <v>2000</v>
      </c>
      <c r="D92" s="144">
        <f t="shared" si="0"/>
        <v>1700</v>
      </c>
      <c r="E92" s="130"/>
      <c r="F92" s="420"/>
      <c r="G92" s="125"/>
      <c r="H92" s="420"/>
      <c r="I92" s="420"/>
      <c r="J92" s="125"/>
      <c r="K92" s="125"/>
      <c r="L92" s="59"/>
      <c r="M92" s="63"/>
    </row>
    <row r="93" spans="1:13" ht="15" customHeight="1">
      <c r="A93" s="419"/>
      <c r="B93" s="146" t="s">
        <v>384</v>
      </c>
      <c r="C93" s="143">
        <v>600</v>
      </c>
      <c r="D93" s="144">
        <f t="shared" si="0"/>
        <v>510</v>
      </c>
      <c r="E93" s="130"/>
      <c r="F93" s="420"/>
      <c r="G93" s="125"/>
      <c r="H93" s="420"/>
      <c r="I93" s="420"/>
      <c r="J93" s="125"/>
      <c r="K93" s="125"/>
      <c r="L93" s="59"/>
      <c r="M93" s="63"/>
    </row>
    <row r="94" spans="1:13" ht="15" customHeight="1">
      <c r="A94" s="419"/>
      <c r="B94" s="132" t="s">
        <v>383</v>
      </c>
      <c r="C94" s="133">
        <v>2600</v>
      </c>
      <c r="D94" s="134">
        <f t="shared" si="0"/>
        <v>2210</v>
      </c>
      <c r="E94" s="130"/>
      <c r="F94" s="420"/>
      <c r="G94" s="141"/>
      <c r="H94" s="420"/>
      <c r="I94" s="420"/>
      <c r="J94" s="125"/>
      <c r="K94" s="125"/>
      <c r="L94" s="59"/>
      <c r="M94" s="63"/>
    </row>
    <row r="95" spans="1:13" ht="15" customHeight="1">
      <c r="A95" s="385" t="s">
        <v>348</v>
      </c>
      <c r="B95" s="135" t="s">
        <v>381</v>
      </c>
      <c r="C95" s="136">
        <v>16000</v>
      </c>
      <c r="D95" s="136">
        <f t="shared" si="0"/>
        <v>13600</v>
      </c>
      <c r="E95" s="130"/>
      <c r="F95" s="420"/>
      <c r="G95" s="125"/>
      <c r="H95" s="420"/>
      <c r="I95" s="420"/>
      <c r="J95" s="125"/>
      <c r="K95" s="125"/>
      <c r="L95" s="59"/>
      <c r="M95" s="63"/>
    </row>
    <row r="96" spans="1:13" ht="15" customHeight="1">
      <c r="A96" s="385"/>
      <c r="B96" s="137" t="s">
        <v>382</v>
      </c>
      <c r="C96" s="138">
        <v>3600</v>
      </c>
      <c r="D96" s="138">
        <f t="shared" si="0"/>
        <v>3060</v>
      </c>
      <c r="E96" s="130"/>
      <c r="F96" s="420"/>
      <c r="G96" s="125"/>
      <c r="H96" s="420"/>
      <c r="I96" s="420"/>
      <c r="J96" s="125"/>
      <c r="K96" s="125"/>
      <c r="L96" s="59"/>
      <c r="M96" s="63"/>
    </row>
    <row r="97" spans="1:13" ht="15" customHeight="1">
      <c r="A97" s="385"/>
      <c r="B97" s="147" t="s">
        <v>384</v>
      </c>
      <c r="C97" s="138">
        <v>800</v>
      </c>
      <c r="D97" s="138">
        <f t="shared" si="0"/>
        <v>680</v>
      </c>
      <c r="E97" s="130"/>
      <c r="F97" s="420"/>
      <c r="G97" s="125"/>
      <c r="H97" s="420"/>
      <c r="I97" s="420"/>
      <c r="J97" s="125"/>
      <c r="K97" s="125"/>
      <c r="L97" s="59"/>
      <c r="M97" s="63"/>
    </row>
    <row r="98" spans="1:13" ht="15" customHeight="1">
      <c r="A98" s="385"/>
      <c r="B98" s="139" t="s">
        <v>383</v>
      </c>
      <c r="C98" s="140">
        <v>3000</v>
      </c>
      <c r="D98" s="140">
        <f t="shared" si="0"/>
        <v>2550</v>
      </c>
      <c r="E98" s="130"/>
      <c r="F98" s="420"/>
      <c r="G98" s="141"/>
      <c r="H98" s="420"/>
      <c r="I98" s="420"/>
      <c r="J98" s="125"/>
      <c r="K98" s="125"/>
      <c r="L98" s="59"/>
      <c r="M98" s="63"/>
    </row>
    <row r="99" spans="1:13" ht="15" customHeight="1">
      <c r="A99" s="419" t="s">
        <v>349</v>
      </c>
      <c r="B99" s="127" t="s">
        <v>381</v>
      </c>
      <c r="C99" s="128">
        <v>25200</v>
      </c>
      <c r="D99" s="129">
        <f t="shared" si="0"/>
        <v>21420</v>
      </c>
      <c r="E99" s="130"/>
      <c r="F99" s="420"/>
      <c r="G99" s="125"/>
      <c r="H99" s="420"/>
      <c r="I99" s="420"/>
      <c r="J99" s="123"/>
      <c r="K99" s="123"/>
      <c r="L99" s="73"/>
      <c r="M99" s="63"/>
    </row>
    <row r="100" spans="1:13" ht="15" customHeight="1">
      <c r="A100" s="419"/>
      <c r="B100" s="142" t="s">
        <v>382</v>
      </c>
      <c r="C100" s="143">
        <v>4400</v>
      </c>
      <c r="D100" s="144">
        <f t="shared" si="0"/>
        <v>3740</v>
      </c>
      <c r="E100" s="130"/>
      <c r="F100" s="420"/>
      <c r="G100" s="125"/>
      <c r="H100" s="420"/>
      <c r="I100" s="420"/>
      <c r="J100" s="123"/>
      <c r="K100" s="123"/>
      <c r="L100" s="73"/>
      <c r="M100" s="63"/>
    </row>
    <row r="101" spans="1:13" ht="15" customHeight="1">
      <c r="A101" s="419"/>
      <c r="B101" s="146" t="s">
        <v>384</v>
      </c>
      <c r="C101" s="143">
        <v>1040</v>
      </c>
      <c r="D101" s="144">
        <f t="shared" si="0"/>
        <v>884</v>
      </c>
      <c r="E101" s="130"/>
      <c r="F101" s="420"/>
      <c r="G101" s="125"/>
      <c r="H101" s="420"/>
      <c r="I101" s="420"/>
      <c r="J101" s="123"/>
      <c r="K101" s="123"/>
      <c r="L101" s="73"/>
      <c r="M101" s="63"/>
    </row>
    <row r="102" spans="1:13" ht="15" customHeight="1">
      <c r="A102" s="419"/>
      <c r="B102" s="132" t="s">
        <v>383</v>
      </c>
      <c r="C102" s="133">
        <v>3760</v>
      </c>
      <c r="D102" s="134">
        <f t="shared" si="0"/>
        <v>3196</v>
      </c>
      <c r="E102" s="130"/>
      <c r="F102" s="420"/>
      <c r="G102" s="141"/>
      <c r="H102" s="420"/>
      <c r="I102" s="420"/>
      <c r="J102" s="123"/>
      <c r="K102" s="123"/>
      <c r="L102" s="73"/>
      <c r="M102" s="63"/>
    </row>
    <row r="103" spans="1:13" ht="12.75">
      <c r="A103" s="126"/>
      <c r="B103" s="126"/>
      <c r="C103" s="126"/>
      <c r="D103" s="126"/>
      <c r="E103" s="126"/>
      <c r="F103" s="126"/>
      <c r="G103" s="125"/>
      <c r="H103" s="123"/>
      <c r="I103" s="123"/>
      <c r="J103" s="123"/>
      <c r="K103" s="123"/>
      <c r="L103" s="73"/>
      <c r="M103" s="63"/>
    </row>
  </sheetData>
  <sheetProtection selectLockedCells="1" selectUnlockedCells="1"/>
  <mergeCells count="102">
    <mergeCell ref="A95:A98"/>
    <mergeCell ref="F95:F98"/>
    <mergeCell ref="H95:H98"/>
    <mergeCell ref="I95:I98"/>
    <mergeCell ref="A99:A102"/>
    <mergeCell ref="F99:F102"/>
    <mergeCell ref="H99:H102"/>
    <mergeCell ref="I99:I102"/>
    <mergeCell ref="A88:A90"/>
    <mergeCell ref="F88:F90"/>
    <mergeCell ref="H88:H90"/>
    <mergeCell ref="I88:I90"/>
    <mergeCell ref="A91:A94"/>
    <mergeCell ref="F91:F94"/>
    <mergeCell ref="H91:H94"/>
    <mergeCell ref="I91:I94"/>
    <mergeCell ref="A82:A84"/>
    <mergeCell ref="F82:F84"/>
    <mergeCell ref="H82:H84"/>
    <mergeCell ref="I82:I84"/>
    <mergeCell ref="A85:A87"/>
    <mergeCell ref="F85:F87"/>
    <mergeCell ref="H85:H87"/>
    <mergeCell ref="I85:I87"/>
    <mergeCell ref="A76:A78"/>
    <mergeCell ref="F76:F78"/>
    <mergeCell ref="H76:H78"/>
    <mergeCell ref="I76:I78"/>
    <mergeCell ref="A79:A81"/>
    <mergeCell ref="F79:F81"/>
    <mergeCell ref="I79:I81"/>
    <mergeCell ref="A70:L70"/>
    <mergeCell ref="A71:A72"/>
    <mergeCell ref="B71:B72"/>
    <mergeCell ref="C71:D71"/>
    <mergeCell ref="A74:A75"/>
    <mergeCell ref="F74:F75"/>
    <mergeCell ref="H74:H75"/>
    <mergeCell ref="I74:I75"/>
    <mergeCell ref="G58:G59"/>
    <mergeCell ref="H58:H59"/>
    <mergeCell ref="I58:I59"/>
    <mergeCell ref="J58:J59"/>
    <mergeCell ref="K58:K59"/>
    <mergeCell ref="J51:J52"/>
    <mergeCell ref="K51:K52"/>
    <mergeCell ref="A57:L57"/>
    <mergeCell ref="A58:A59"/>
    <mergeCell ref="B58:B59"/>
    <mergeCell ref="C58:C59"/>
    <mergeCell ref="D58:D59"/>
    <mergeCell ref="E58:E59"/>
    <mergeCell ref="F58:F59"/>
    <mergeCell ref="A50:L50"/>
    <mergeCell ref="A51:A52"/>
    <mergeCell ref="B51:B52"/>
    <mergeCell ref="C51:C52"/>
    <mergeCell ref="D51:D52"/>
    <mergeCell ref="E51:E52"/>
    <mergeCell ref="G51:G52"/>
    <mergeCell ref="H51:H52"/>
    <mergeCell ref="I51:I52"/>
    <mergeCell ref="G37:G38"/>
    <mergeCell ref="H37:H38"/>
    <mergeCell ref="I37:I38"/>
    <mergeCell ref="A37:A38"/>
    <mergeCell ref="B37:B38"/>
    <mergeCell ref="C37:C38"/>
    <mergeCell ref="D37:D38"/>
    <mergeCell ref="E37:E38"/>
    <mergeCell ref="F51:F52"/>
    <mergeCell ref="F37:F38"/>
    <mergeCell ref="G18:G19"/>
    <mergeCell ref="H18:H19"/>
    <mergeCell ref="I18:I19"/>
    <mergeCell ref="J18:J19"/>
    <mergeCell ref="K18:K19"/>
    <mergeCell ref="J37:J38"/>
    <mergeCell ref="K37:K38"/>
    <mergeCell ref="A30:L30"/>
    <mergeCell ref="A31:L31"/>
    <mergeCell ref="A36:L36"/>
    <mergeCell ref="I3:I4"/>
    <mergeCell ref="J3:J4"/>
    <mergeCell ref="K3:K4"/>
    <mergeCell ref="A17:L17"/>
    <mergeCell ref="A18:A19"/>
    <mergeCell ref="B18:B19"/>
    <mergeCell ref="C18:C19"/>
    <mergeCell ref="D18:D19"/>
    <mergeCell ref="E18:E19"/>
    <mergeCell ref="F18:F19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479166666666667" right="0.7479166666666667" top="0.9451388888888889" bottom="0.25" header="0.27569444444444446" footer="0.5118055555555555"/>
  <pageSetup horizontalDpi="300" verticalDpi="300" orientation="landscape" paperSize="9" scale="80"/>
  <headerFooter alignWithMargins="0">
    <oddHeader>&amp;R&amp;9Украинская Альтернативная Энергетика
Украина
Киев, ул. Тургеневская 74, офис 2
Тел/факс: +38(044)3613900
E-mail: mail@ae.net.ua</oddHeader>
  </headerFooter>
  <rowBreaks count="2" manualBreakCount="2">
    <brk id="35" max="255" man="1"/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J56"/>
  <sheetViews>
    <sheetView zoomScalePageLayoutView="0" workbookViewId="0" topLeftCell="A1">
      <selection activeCell="H3" sqref="H1:H16384"/>
    </sheetView>
  </sheetViews>
  <sheetFormatPr defaultColWidth="9.140625" defaultRowHeight="12.75"/>
  <cols>
    <col min="1" max="1" width="34.8515625" style="58" customWidth="1"/>
    <col min="2" max="2" width="12.7109375" style="58" customWidth="1"/>
    <col min="3" max="3" width="21.7109375" style="58" customWidth="1"/>
    <col min="4" max="5" width="13.7109375" style="58" customWidth="1"/>
    <col min="6" max="6" width="0.42578125" style="58" customWidth="1"/>
    <col min="7" max="7" width="10.7109375" style="58" customWidth="1"/>
    <col min="8" max="16384" width="9.140625" style="58" customWidth="1"/>
  </cols>
  <sheetData>
    <row r="1" spans="1:10" ht="24" customHeight="1">
      <c r="A1" s="402" t="s">
        <v>385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10.5">
      <c r="A2" s="403" t="s">
        <v>386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ht="10.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27.75" customHeight="1">
      <c r="A4" s="387" t="s">
        <v>387</v>
      </c>
      <c r="B4" s="383" t="s">
        <v>388</v>
      </c>
      <c r="C4" s="383" t="s">
        <v>389</v>
      </c>
      <c r="D4" s="383" t="s">
        <v>390</v>
      </c>
      <c r="E4" s="383" t="s">
        <v>391</v>
      </c>
      <c r="F4" s="383"/>
      <c r="G4" s="375" t="s">
        <v>23</v>
      </c>
      <c r="H4" s="73"/>
      <c r="I4" s="73"/>
      <c r="J4" s="73"/>
    </row>
    <row r="5" spans="1:10" s="149" customFormat="1" ht="30" customHeight="1">
      <c r="A5" s="387"/>
      <c r="B5" s="383"/>
      <c r="C5" s="383"/>
      <c r="D5" s="383"/>
      <c r="E5" s="383"/>
      <c r="F5" s="383"/>
      <c r="G5" s="14" t="s">
        <v>28</v>
      </c>
      <c r="H5" s="148"/>
      <c r="I5" s="148"/>
      <c r="J5" s="148"/>
    </row>
    <row r="6" spans="1:10" s="149" customFormat="1" ht="15" customHeight="1">
      <c r="A6" s="150"/>
      <c r="B6" s="151"/>
      <c r="C6" s="151"/>
      <c r="D6" s="151"/>
      <c r="E6" s="151"/>
      <c r="F6" s="151"/>
      <c r="G6" s="151"/>
      <c r="H6" s="148"/>
      <c r="I6" s="148"/>
      <c r="J6" s="148"/>
    </row>
    <row r="7" spans="1:10" ht="15" customHeight="1">
      <c r="A7" s="35" t="s">
        <v>392</v>
      </c>
      <c r="B7" s="24">
        <v>6</v>
      </c>
      <c r="C7" s="24" t="s">
        <v>393</v>
      </c>
      <c r="D7" s="24">
        <v>3</v>
      </c>
      <c r="E7" s="24">
        <v>0.6</v>
      </c>
      <c r="F7" s="24"/>
      <c r="G7" s="152">
        <v>180</v>
      </c>
      <c r="H7" s="73"/>
      <c r="I7" s="73"/>
      <c r="J7" s="73"/>
    </row>
    <row r="8" spans="1:10" ht="15" customHeight="1">
      <c r="A8" s="37" t="s">
        <v>341</v>
      </c>
      <c r="B8" s="18">
        <v>6</v>
      </c>
      <c r="C8" s="18" t="s">
        <v>393</v>
      </c>
      <c r="D8" s="18">
        <v>3</v>
      </c>
      <c r="E8" s="18">
        <v>0.9</v>
      </c>
      <c r="F8" s="18"/>
      <c r="G8" s="153">
        <v>300</v>
      </c>
      <c r="H8" s="73"/>
      <c r="I8" s="73"/>
      <c r="J8" s="73"/>
    </row>
    <row r="9" spans="1:10" ht="15" customHeight="1">
      <c r="A9" s="35" t="s">
        <v>342</v>
      </c>
      <c r="B9" s="24">
        <v>6</v>
      </c>
      <c r="C9" s="24" t="s">
        <v>393</v>
      </c>
      <c r="D9" s="24">
        <v>3</v>
      </c>
      <c r="E9" s="24">
        <v>1</v>
      </c>
      <c r="F9" s="24"/>
      <c r="G9" s="152">
        <v>300</v>
      </c>
      <c r="H9" s="73"/>
      <c r="I9" s="73"/>
      <c r="J9" s="73"/>
    </row>
    <row r="10" spans="1:10" ht="15" customHeight="1">
      <c r="A10" s="37" t="s">
        <v>343</v>
      </c>
      <c r="B10" s="18">
        <v>6</v>
      </c>
      <c r="C10" s="18" t="s">
        <v>393</v>
      </c>
      <c r="D10" s="18">
        <v>3</v>
      </c>
      <c r="E10" s="18">
        <v>1.5</v>
      </c>
      <c r="F10" s="18"/>
      <c r="G10" s="153">
        <v>300</v>
      </c>
      <c r="H10" s="73"/>
      <c r="I10" s="73"/>
      <c r="J10" s="73"/>
    </row>
    <row r="11" spans="1:10" ht="15" customHeight="1">
      <c r="A11" s="35" t="s">
        <v>394</v>
      </c>
      <c r="B11" s="24">
        <v>9</v>
      </c>
      <c r="C11" s="24" t="s">
        <v>393</v>
      </c>
      <c r="D11" s="24">
        <v>4</v>
      </c>
      <c r="E11" s="24">
        <v>2.5</v>
      </c>
      <c r="F11" s="24"/>
      <c r="G11" s="152">
        <v>500</v>
      </c>
      <c r="H11" s="73"/>
      <c r="I11" s="73"/>
      <c r="J11" s="73"/>
    </row>
    <row r="12" spans="1:10" ht="15" customHeight="1">
      <c r="A12" s="37" t="s">
        <v>395</v>
      </c>
      <c r="B12" s="18">
        <v>9</v>
      </c>
      <c r="C12" s="18" t="s">
        <v>393</v>
      </c>
      <c r="D12" s="18">
        <v>4</v>
      </c>
      <c r="E12" s="18">
        <v>2.5</v>
      </c>
      <c r="F12" s="18"/>
      <c r="G12" s="153">
        <v>550</v>
      </c>
      <c r="H12" s="73"/>
      <c r="I12" s="73"/>
      <c r="J12" s="73"/>
    </row>
    <row r="13" spans="1:10" ht="15" customHeight="1">
      <c r="A13" s="35" t="s">
        <v>346</v>
      </c>
      <c r="B13" s="24">
        <v>12</v>
      </c>
      <c r="C13" s="24" t="s">
        <v>393</v>
      </c>
      <c r="D13" s="24">
        <v>6</v>
      </c>
      <c r="E13" s="24">
        <v>5</v>
      </c>
      <c r="F13" s="24"/>
      <c r="G13" s="152">
        <v>3200</v>
      </c>
      <c r="H13" s="73"/>
      <c r="I13" s="73"/>
      <c r="J13" s="73"/>
    </row>
    <row r="14" spans="1:10" ht="15" customHeight="1">
      <c r="A14" s="37" t="s">
        <v>347</v>
      </c>
      <c r="B14" s="18">
        <v>12</v>
      </c>
      <c r="C14" s="18" t="s">
        <v>393</v>
      </c>
      <c r="D14" s="18">
        <v>6</v>
      </c>
      <c r="E14" s="18">
        <v>6</v>
      </c>
      <c r="F14" s="18"/>
      <c r="G14" s="153">
        <v>3300</v>
      </c>
      <c r="H14" s="73"/>
      <c r="I14" s="73"/>
      <c r="J14" s="73"/>
    </row>
    <row r="15" spans="1:10" ht="15" customHeight="1">
      <c r="A15" s="35" t="s">
        <v>350</v>
      </c>
      <c r="B15" s="24">
        <v>18</v>
      </c>
      <c r="C15" s="24" t="s">
        <v>393</v>
      </c>
      <c r="D15" s="24">
        <v>9</v>
      </c>
      <c r="E15" s="24">
        <v>60</v>
      </c>
      <c r="F15" s="24"/>
      <c r="G15" s="152">
        <v>12800</v>
      </c>
      <c r="H15" s="73"/>
      <c r="I15" s="73"/>
      <c r="J15" s="73"/>
    </row>
    <row r="16" spans="1:10" ht="15" customHeight="1">
      <c r="A16" s="37" t="s">
        <v>351</v>
      </c>
      <c r="B16" s="18">
        <v>25</v>
      </c>
      <c r="C16" s="18" t="s">
        <v>393</v>
      </c>
      <c r="D16" s="18">
        <v>12</v>
      </c>
      <c r="E16" s="18">
        <v>130</v>
      </c>
      <c r="F16" s="18"/>
      <c r="G16" s="153">
        <v>26800</v>
      </c>
      <c r="H16" s="73"/>
      <c r="I16" s="73"/>
      <c r="J16" s="73"/>
    </row>
    <row r="17" spans="1:10" ht="15" customHeight="1">
      <c r="A17" s="35" t="s">
        <v>396</v>
      </c>
      <c r="B17" s="24">
        <v>8</v>
      </c>
      <c r="C17" s="24" t="s">
        <v>397</v>
      </c>
      <c r="D17" s="24">
        <v>0.6</v>
      </c>
      <c r="E17" s="24">
        <v>2</v>
      </c>
      <c r="F17" s="24"/>
      <c r="G17" s="152">
        <v>1700</v>
      </c>
      <c r="H17" s="73"/>
      <c r="I17" s="73"/>
      <c r="J17" s="73"/>
    </row>
    <row r="18" spans="1:10" ht="15" customHeight="1">
      <c r="A18" s="37" t="s">
        <v>398</v>
      </c>
      <c r="B18" s="18">
        <v>12</v>
      </c>
      <c r="C18" s="18" t="s">
        <v>397</v>
      </c>
      <c r="D18" s="18">
        <v>1</v>
      </c>
      <c r="E18" s="18">
        <v>7</v>
      </c>
      <c r="F18" s="18"/>
      <c r="G18" s="153">
        <v>4200</v>
      </c>
      <c r="H18" s="73"/>
      <c r="I18" s="73"/>
      <c r="J18" s="73"/>
    </row>
    <row r="19" spans="1:10" ht="15" customHeight="1">
      <c r="A19" s="35" t="s">
        <v>399</v>
      </c>
      <c r="B19" s="24">
        <v>18</v>
      </c>
      <c r="C19" s="24" t="s">
        <v>397</v>
      </c>
      <c r="D19" s="24">
        <v>1.3</v>
      </c>
      <c r="E19" s="24">
        <v>18</v>
      </c>
      <c r="F19" s="24"/>
      <c r="G19" s="152">
        <v>8200</v>
      </c>
      <c r="H19" s="73"/>
      <c r="I19" s="73"/>
      <c r="J19" s="73"/>
    </row>
    <row r="20" spans="1:10" ht="15" customHeight="1">
      <c r="A20" s="28" t="s">
        <v>400</v>
      </c>
      <c r="B20" s="18">
        <v>17.2</v>
      </c>
      <c r="C20" s="18" t="s">
        <v>401</v>
      </c>
      <c r="D20" s="18">
        <v>2</v>
      </c>
      <c r="E20" s="18">
        <v>3</v>
      </c>
      <c r="F20" s="18"/>
      <c r="G20" s="153">
        <v>2800</v>
      </c>
      <c r="H20" s="73"/>
      <c r="I20" s="73"/>
      <c r="J20" s="73"/>
    </row>
    <row r="21" spans="1:10" ht="15" customHeight="1">
      <c r="A21" s="35" t="s">
        <v>131</v>
      </c>
      <c r="B21" s="24">
        <v>5.5</v>
      </c>
      <c r="C21" s="24" t="s">
        <v>397</v>
      </c>
      <c r="D21" s="24">
        <v>0.5</v>
      </c>
      <c r="E21" s="24">
        <v>2</v>
      </c>
      <c r="F21" s="24"/>
      <c r="G21" s="152">
        <v>1240</v>
      </c>
      <c r="H21" s="73"/>
      <c r="I21" s="73"/>
      <c r="J21" s="73"/>
    </row>
    <row r="22" spans="1:10" ht="15" customHeight="1">
      <c r="A22" s="37" t="s">
        <v>135</v>
      </c>
      <c r="B22" s="18">
        <v>5.5</v>
      </c>
      <c r="C22" s="18" t="s">
        <v>397</v>
      </c>
      <c r="D22" s="18">
        <v>0.7</v>
      </c>
      <c r="E22" s="18">
        <v>4</v>
      </c>
      <c r="F22" s="18"/>
      <c r="G22" s="153">
        <v>1990</v>
      </c>
      <c r="H22" s="73"/>
      <c r="I22" s="73"/>
      <c r="J22" s="73"/>
    </row>
    <row r="23" spans="1:10" ht="15" customHeight="1">
      <c r="A23" s="35" t="s">
        <v>139</v>
      </c>
      <c r="B23" s="24">
        <v>5.5</v>
      </c>
      <c r="C23" s="24" t="s">
        <v>397</v>
      </c>
      <c r="D23" s="24">
        <v>0.8</v>
      </c>
      <c r="E23" s="24">
        <v>5</v>
      </c>
      <c r="F23" s="24"/>
      <c r="G23" s="152">
        <v>2850</v>
      </c>
      <c r="H23" s="73"/>
      <c r="I23" s="73"/>
      <c r="J23" s="73"/>
    </row>
    <row r="24" spans="1:10" ht="15" customHeight="1">
      <c r="A24" s="37" t="s">
        <v>143</v>
      </c>
      <c r="B24" s="18">
        <v>5.5</v>
      </c>
      <c r="C24" s="18" t="s">
        <v>397</v>
      </c>
      <c r="D24" s="18">
        <v>1</v>
      </c>
      <c r="E24" s="18">
        <v>6</v>
      </c>
      <c r="F24" s="18"/>
      <c r="G24" s="153">
        <v>3990</v>
      </c>
      <c r="H24" s="73"/>
      <c r="I24" s="73"/>
      <c r="J24" s="73"/>
    </row>
    <row r="25" spans="1:10" ht="10.5">
      <c r="A25" s="154"/>
      <c r="B25" s="155"/>
      <c r="C25" s="155"/>
      <c r="D25" s="155"/>
      <c r="E25" s="155"/>
      <c r="F25" s="155"/>
      <c r="G25" s="155"/>
      <c r="H25" s="73"/>
      <c r="I25" s="73"/>
      <c r="J25" s="73"/>
    </row>
    <row r="26" spans="1:10" ht="10.5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10.5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0.5">
      <c r="A28" s="73"/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0.5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10.5">
      <c r="A30" s="73"/>
      <c r="B30" s="73"/>
      <c r="C30" s="73"/>
      <c r="D30" s="73"/>
      <c r="E30" s="73"/>
      <c r="F30" s="73"/>
      <c r="G30" s="73"/>
      <c r="H30" s="73"/>
      <c r="I30" s="73"/>
      <c r="J30" s="73"/>
    </row>
    <row r="31" spans="1:10" ht="10.5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10.5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10.5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ht="10.5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ht="10.5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10.5">
      <c r="A36" s="73"/>
      <c r="B36" s="73"/>
      <c r="C36" s="73"/>
      <c r="D36" s="73"/>
      <c r="E36" s="73"/>
      <c r="F36" s="73"/>
      <c r="G36" s="73"/>
      <c r="H36" s="73"/>
      <c r="I36" s="73"/>
      <c r="J36" s="73"/>
    </row>
    <row r="37" spans="1:10" ht="10.5">
      <c r="A37" s="73"/>
      <c r="B37" s="73"/>
      <c r="C37" s="73"/>
      <c r="D37" s="73"/>
      <c r="E37" s="73"/>
      <c r="F37" s="73"/>
      <c r="G37" s="73"/>
      <c r="H37" s="73"/>
      <c r="I37" s="73"/>
      <c r="J37" s="73"/>
    </row>
    <row r="38" spans="1:10" ht="10.5">
      <c r="A38" s="73"/>
      <c r="B38" s="73"/>
      <c r="C38" s="73"/>
      <c r="D38" s="73"/>
      <c r="E38" s="73"/>
      <c r="F38" s="73"/>
      <c r="G38" s="73"/>
      <c r="H38" s="73"/>
      <c r="I38" s="73"/>
      <c r="J38" s="73"/>
    </row>
    <row r="39" spans="1:10" ht="10.5">
      <c r="A39" s="73"/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10.5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0.5">
      <c r="A41" s="73"/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10.5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0.5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10.5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 ht="10.5">
      <c r="A45" s="73"/>
      <c r="B45" s="73"/>
      <c r="C45" s="73"/>
      <c r="D45" s="73"/>
      <c r="E45" s="73"/>
      <c r="F45" s="73"/>
      <c r="G45" s="73"/>
      <c r="H45" s="73"/>
      <c r="I45" s="73"/>
      <c r="J45" s="73"/>
    </row>
    <row r="46" spans="1:10" ht="10.5">
      <c r="A46" s="73"/>
      <c r="B46" s="73"/>
      <c r="C46" s="73"/>
      <c r="D46" s="73"/>
      <c r="E46" s="73"/>
      <c r="F46" s="73"/>
      <c r="G46" s="73"/>
      <c r="H46" s="73"/>
      <c r="I46" s="73"/>
      <c r="J46" s="73"/>
    </row>
    <row r="47" spans="1:10" ht="10.5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8" ht="10.5">
      <c r="A48" s="156"/>
      <c r="B48" s="156"/>
      <c r="C48" s="156"/>
      <c r="D48" s="156"/>
      <c r="E48" s="156"/>
      <c r="F48" s="156"/>
      <c r="G48" s="156"/>
      <c r="H48" s="156"/>
    </row>
    <row r="49" spans="1:8" ht="10.5">
      <c r="A49" s="156"/>
      <c r="B49" s="156"/>
      <c r="C49" s="156"/>
      <c r="D49" s="156"/>
      <c r="E49" s="156"/>
      <c r="F49" s="156"/>
      <c r="G49" s="156"/>
      <c r="H49" s="156"/>
    </row>
    <row r="50" spans="1:8" ht="10.5">
      <c r="A50" s="156"/>
      <c r="B50" s="156"/>
      <c r="C50" s="156"/>
      <c r="D50" s="156"/>
      <c r="E50" s="156"/>
      <c r="F50" s="156"/>
      <c r="G50" s="156"/>
      <c r="H50" s="156"/>
    </row>
    <row r="51" spans="1:8" ht="10.5">
      <c r="A51" s="156"/>
      <c r="B51" s="156"/>
      <c r="C51" s="156"/>
      <c r="D51" s="156"/>
      <c r="E51" s="156"/>
      <c r="F51" s="156"/>
      <c r="G51" s="156"/>
      <c r="H51" s="156"/>
    </row>
    <row r="52" spans="1:8" ht="10.5">
      <c r="A52" s="156"/>
      <c r="B52" s="156"/>
      <c r="C52" s="156"/>
      <c r="D52" s="156"/>
      <c r="E52" s="156"/>
      <c r="F52" s="156"/>
      <c r="G52" s="156"/>
      <c r="H52" s="156"/>
    </row>
    <row r="53" spans="1:8" ht="10.5">
      <c r="A53" s="156"/>
      <c r="B53" s="156"/>
      <c r="C53" s="156"/>
      <c r="D53" s="156"/>
      <c r="E53" s="156"/>
      <c r="F53" s="156"/>
      <c r="G53" s="156"/>
      <c r="H53" s="156"/>
    </row>
    <row r="54" spans="1:8" ht="10.5">
      <c r="A54" s="156"/>
      <c r="B54" s="156"/>
      <c r="C54" s="156"/>
      <c r="D54" s="156"/>
      <c r="E54" s="156"/>
      <c r="F54" s="156"/>
      <c r="G54" s="156"/>
      <c r="H54" s="156"/>
    </row>
    <row r="55" spans="1:8" ht="10.5">
      <c r="A55" s="156"/>
      <c r="B55" s="156"/>
      <c r="C55" s="156"/>
      <c r="D55" s="156"/>
      <c r="E55" s="156"/>
      <c r="F55" s="156"/>
      <c r="G55" s="156"/>
      <c r="H55" s="156"/>
    </row>
    <row r="56" spans="1:8" ht="10.5">
      <c r="A56" s="156"/>
      <c r="B56" s="156"/>
      <c r="C56" s="156"/>
      <c r="D56" s="156"/>
      <c r="E56" s="156"/>
      <c r="F56" s="156"/>
      <c r="G56" s="156"/>
      <c r="H56" s="156"/>
    </row>
  </sheetData>
  <sheetProtection selectLockedCells="1" selectUnlockedCells="1"/>
  <mergeCells count="8">
    <mergeCell ref="A1:J1"/>
    <mergeCell ref="A2:J2"/>
    <mergeCell ref="A4:A5"/>
    <mergeCell ref="B4:B5"/>
    <mergeCell ref="C4:C5"/>
    <mergeCell ref="D4:D5"/>
    <mergeCell ref="E4:E5"/>
    <mergeCell ref="F4:F5"/>
  </mergeCells>
  <printOptions/>
  <pageMargins left="0.7479166666666667" right="0.7479166666666667" top="0.9451388888888889" bottom="0.39375" header="0.27569444444444446" footer="0.5118055555555555"/>
  <pageSetup horizontalDpi="300" verticalDpi="300" orientation="landscape" paperSize="9" scale="80"/>
  <headerFooter alignWithMargins="0">
    <oddHeader>&amp;R&amp;9Украинская Альтернативная Энергетика
Украина
Киев, ул. Тургеневская 74, офис 2
Тел/факс: +38(044)3613900
E-mail: mail@ae.net.ua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O101"/>
  <sheetViews>
    <sheetView zoomScalePageLayoutView="0" workbookViewId="0" topLeftCell="E1">
      <selection activeCell="L3" sqref="L1:L16384"/>
    </sheetView>
  </sheetViews>
  <sheetFormatPr defaultColWidth="9.140625" defaultRowHeight="12.75"/>
  <cols>
    <col min="1" max="1" width="6.140625" style="157" customWidth="1"/>
    <col min="2" max="2" width="25.421875" style="157" customWidth="1"/>
    <col min="3" max="3" width="18.00390625" style="157" customWidth="1"/>
    <col min="4" max="4" width="17.7109375" style="158" customWidth="1"/>
    <col min="5" max="5" width="13.7109375" style="158" customWidth="1"/>
    <col min="6" max="6" width="13.7109375" style="157" customWidth="1"/>
    <col min="7" max="8" width="13.7109375" style="158" customWidth="1"/>
    <col min="9" max="9" width="15.7109375" style="158" customWidth="1"/>
    <col min="10" max="10" width="0.42578125" style="158" customWidth="1"/>
    <col min="11" max="11" width="11.7109375" style="158" customWidth="1"/>
    <col min="12" max="16384" width="9.140625" style="157" customWidth="1"/>
  </cols>
  <sheetData>
    <row r="1" spans="1:15" ht="30" customHeight="1">
      <c r="A1" s="421" t="s">
        <v>402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159"/>
      <c r="M1" s="159"/>
      <c r="N1" s="159"/>
      <c r="O1" s="159"/>
    </row>
    <row r="2" spans="1:15" ht="19.5" customHeight="1">
      <c r="A2" s="422" t="s">
        <v>229</v>
      </c>
      <c r="B2" s="422"/>
      <c r="C2" s="411" t="s">
        <v>403</v>
      </c>
      <c r="D2" s="411" t="s">
        <v>404</v>
      </c>
      <c r="E2" s="411" t="s">
        <v>405</v>
      </c>
      <c r="F2" s="411" t="s">
        <v>406</v>
      </c>
      <c r="G2" s="411" t="s">
        <v>407</v>
      </c>
      <c r="H2" s="423" t="s">
        <v>408</v>
      </c>
      <c r="I2" s="411" t="s">
        <v>237</v>
      </c>
      <c r="J2" s="411"/>
      <c r="K2" s="376" t="s">
        <v>23</v>
      </c>
      <c r="L2" s="159"/>
      <c r="M2" s="159"/>
      <c r="N2" s="159"/>
      <c r="O2" s="159"/>
    </row>
    <row r="3" spans="1:15" ht="25.5" customHeight="1">
      <c r="A3" s="422"/>
      <c r="B3" s="422"/>
      <c r="C3" s="411"/>
      <c r="D3" s="411"/>
      <c r="E3" s="411"/>
      <c r="F3" s="411"/>
      <c r="G3" s="411"/>
      <c r="H3" s="423"/>
      <c r="I3" s="411"/>
      <c r="J3" s="411"/>
      <c r="K3" s="160" t="s">
        <v>28</v>
      </c>
      <c r="L3" s="159"/>
      <c r="M3" s="159"/>
      <c r="N3" s="159"/>
      <c r="O3" s="159"/>
    </row>
    <row r="4" spans="1:15" ht="18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159"/>
      <c r="M4" s="159"/>
      <c r="N4" s="159"/>
      <c r="O4" s="159"/>
    </row>
    <row r="5" spans="1:15" ht="13.5" customHeight="1">
      <c r="A5" s="425" t="s">
        <v>290</v>
      </c>
      <c r="B5" s="161" t="s">
        <v>409</v>
      </c>
      <c r="C5" s="68">
        <v>300</v>
      </c>
      <c r="D5" s="68">
        <v>450</v>
      </c>
      <c r="E5" s="68" t="s">
        <v>410</v>
      </c>
      <c r="F5" s="68">
        <v>12</v>
      </c>
      <c r="G5" s="68">
        <v>220</v>
      </c>
      <c r="H5" s="68" t="s">
        <v>411</v>
      </c>
      <c r="I5" s="68" t="s">
        <v>241</v>
      </c>
      <c r="J5" s="162"/>
      <c r="K5" s="163">
        <v>128</v>
      </c>
      <c r="L5" s="159"/>
      <c r="M5" s="159"/>
      <c r="N5" s="159"/>
      <c r="O5" s="159"/>
    </row>
    <row r="6" spans="1:15" ht="13.5" customHeight="1">
      <c r="A6" s="425"/>
      <c r="B6" s="164" t="s">
        <v>412</v>
      </c>
      <c r="C6" s="72">
        <v>500</v>
      </c>
      <c r="D6" s="72">
        <v>750</v>
      </c>
      <c r="E6" s="72" t="s">
        <v>410</v>
      </c>
      <c r="F6" s="72">
        <v>12</v>
      </c>
      <c r="G6" s="72">
        <v>220</v>
      </c>
      <c r="H6" s="72" t="s">
        <v>411</v>
      </c>
      <c r="I6" s="72" t="s">
        <v>241</v>
      </c>
      <c r="J6" s="165"/>
      <c r="K6" s="166">
        <v>155</v>
      </c>
      <c r="L6" s="159"/>
      <c r="M6" s="159"/>
      <c r="N6" s="159"/>
      <c r="O6" s="159"/>
    </row>
    <row r="7" spans="1:15" s="167" customFormat="1" ht="13.5" customHeight="1">
      <c r="A7" s="425"/>
      <c r="B7" s="161" t="s">
        <v>413</v>
      </c>
      <c r="C7" s="68">
        <v>500</v>
      </c>
      <c r="D7" s="68">
        <v>600</v>
      </c>
      <c r="E7" s="68" t="s">
        <v>414</v>
      </c>
      <c r="F7" s="68">
        <v>12</v>
      </c>
      <c r="G7" s="68">
        <v>220</v>
      </c>
      <c r="H7" s="68" t="s">
        <v>411</v>
      </c>
      <c r="I7" s="68" t="s">
        <v>272</v>
      </c>
      <c r="J7" s="68"/>
      <c r="K7" s="163">
        <v>75</v>
      </c>
      <c r="L7" s="159"/>
      <c r="M7" s="159"/>
      <c r="N7" s="159"/>
      <c r="O7" s="159"/>
    </row>
    <row r="8" spans="1:15" s="167" customFormat="1" ht="13.5" customHeight="1">
      <c r="A8" s="425"/>
      <c r="B8" s="168" t="s">
        <v>415</v>
      </c>
      <c r="C8" s="72">
        <v>300</v>
      </c>
      <c r="D8" s="72">
        <v>500</v>
      </c>
      <c r="E8" s="72" t="s">
        <v>410</v>
      </c>
      <c r="F8" s="72">
        <v>12</v>
      </c>
      <c r="G8" s="72">
        <v>220</v>
      </c>
      <c r="H8" s="169" t="s">
        <v>411</v>
      </c>
      <c r="I8" s="72" t="s">
        <v>272</v>
      </c>
      <c r="J8" s="72"/>
      <c r="K8" s="166">
        <v>164</v>
      </c>
      <c r="L8" s="159"/>
      <c r="M8" s="159"/>
      <c r="N8" s="159"/>
      <c r="O8" s="159"/>
    </row>
    <row r="9" spans="1:15" s="167" customFormat="1" ht="13.5" customHeight="1">
      <c r="A9" s="425"/>
      <c r="B9" s="161" t="s">
        <v>416</v>
      </c>
      <c r="C9" s="68">
        <v>600</v>
      </c>
      <c r="D9" s="68">
        <v>900</v>
      </c>
      <c r="E9" s="68" t="s">
        <v>410</v>
      </c>
      <c r="F9" s="68">
        <v>12</v>
      </c>
      <c r="G9" s="68">
        <v>220</v>
      </c>
      <c r="H9" s="170" t="s">
        <v>411</v>
      </c>
      <c r="I9" s="68" t="s">
        <v>272</v>
      </c>
      <c r="J9" s="68"/>
      <c r="K9" s="163">
        <v>182</v>
      </c>
      <c r="L9" s="159"/>
      <c r="M9" s="159"/>
      <c r="N9" s="159"/>
      <c r="O9" s="159"/>
    </row>
    <row r="10" spans="1:15" s="167" customFormat="1" ht="13.5" customHeight="1">
      <c r="A10" s="425"/>
      <c r="B10" s="171" t="s">
        <v>417</v>
      </c>
      <c r="C10" s="72">
        <v>900</v>
      </c>
      <c r="D10" s="72">
        <v>1150</v>
      </c>
      <c r="E10" s="72" t="s">
        <v>410</v>
      </c>
      <c r="F10" s="72">
        <v>12</v>
      </c>
      <c r="G10" s="72">
        <v>220</v>
      </c>
      <c r="H10" s="169" t="s">
        <v>411</v>
      </c>
      <c r="I10" s="72" t="s">
        <v>272</v>
      </c>
      <c r="J10" s="72"/>
      <c r="K10" s="166">
        <v>365</v>
      </c>
      <c r="L10" s="159"/>
      <c r="M10" s="159"/>
      <c r="N10" s="159"/>
      <c r="O10" s="159"/>
    </row>
    <row r="11" spans="1:15" s="167" customFormat="1" ht="13.5" customHeight="1">
      <c r="A11" s="425"/>
      <c r="B11" s="172" t="s">
        <v>418</v>
      </c>
      <c r="C11" s="68">
        <v>1700</v>
      </c>
      <c r="D11" s="68">
        <v>2300</v>
      </c>
      <c r="E11" s="68" t="s">
        <v>410</v>
      </c>
      <c r="F11" s="68">
        <v>12</v>
      </c>
      <c r="G11" s="68">
        <v>220</v>
      </c>
      <c r="H11" s="170" t="s">
        <v>411</v>
      </c>
      <c r="I11" s="68" t="s">
        <v>272</v>
      </c>
      <c r="J11" s="68"/>
      <c r="K11" s="163">
        <v>580</v>
      </c>
      <c r="L11" s="159"/>
      <c r="M11" s="159"/>
      <c r="N11" s="159"/>
      <c r="O11" s="159"/>
    </row>
    <row r="12" spans="1:15" s="167" customFormat="1" ht="13.5" customHeight="1">
      <c r="A12" s="425"/>
      <c r="B12" s="168" t="s">
        <v>419</v>
      </c>
      <c r="C12" s="72">
        <v>1000</v>
      </c>
      <c r="D12" s="72">
        <v>2000</v>
      </c>
      <c r="E12" s="72" t="s">
        <v>410</v>
      </c>
      <c r="F12" s="72">
        <v>12</v>
      </c>
      <c r="G12" s="72">
        <v>220</v>
      </c>
      <c r="H12" s="169" t="s">
        <v>411</v>
      </c>
      <c r="I12" s="72" t="s">
        <v>241</v>
      </c>
      <c r="J12" s="72"/>
      <c r="K12" s="166">
        <v>680</v>
      </c>
      <c r="L12" s="159"/>
      <c r="M12" s="159"/>
      <c r="N12" s="159"/>
      <c r="O12" s="159"/>
    </row>
    <row r="13" spans="1:15" s="167" customFormat="1" ht="13.5" customHeight="1">
      <c r="A13" s="425"/>
      <c r="B13" s="161" t="s">
        <v>420</v>
      </c>
      <c r="C13" s="68">
        <v>2000</v>
      </c>
      <c r="D13" s="68">
        <v>4000</v>
      </c>
      <c r="E13" s="68" t="s">
        <v>410</v>
      </c>
      <c r="F13" s="68">
        <v>12</v>
      </c>
      <c r="G13" s="68">
        <v>220</v>
      </c>
      <c r="H13" s="170" t="s">
        <v>411</v>
      </c>
      <c r="I13" s="68" t="s">
        <v>241</v>
      </c>
      <c r="J13" s="68"/>
      <c r="K13" s="163">
        <v>840</v>
      </c>
      <c r="L13" s="159"/>
      <c r="M13" s="159"/>
      <c r="N13" s="159"/>
      <c r="O13" s="159"/>
    </row>
    <row r="14" spans="1:15" s="167" customFormat="1" ht="19.5" customHeight="1">
      <c r="A14" s="426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159"/>
      <c r="M14" s="159"/>
      <c r="N14" s="159"/>
      <c r="O14" s="159"/>
    </row>
    <row r="15" spans="1:15" s="167" customFormat="1" ht="13.5" customHeight="1">
      <c r="A15" s="427" t="s">
        <v>296</v>
      </c>
      <c r="B15" s="161" t="s">
        <v>421</v>
      </c>
      <c r="C15" s="68">
        <v>400</v>
      </c>
      <c r="D15" s="68">
        <v>600</v>
      </c>
      <c r="E15" s="68" t="s">
        <v>410</v>
      </c>
      <c r="F15" s="68">
        <v>24</v>
      </c>
      <c r="G15" s="68">
        <v>220</v>
      </c>
      <c r="H15" s="68" t="s">
        <v>422</v>
      </c>
      <c r="I15" s="68" t="s">
        <v>241</v>
      </c>
      <c r="J15" s="68"/>
      <c r="K15" s="163">
        <v>215</v>
      </c>
      <c r="L15" s="159"/>
      <c r="M15" s="159"/>
      <c r="N15" s="159"/>
      <c r="O15" s="159"/>
    </row>
    <row r="16" spans="1:15" s="167" customFormat="1" ht="13.5" customHeight="1">
      <c r="A16" s="427"/>
      <c r="B16" s="168" t="s">
        <v>423</v>
      </c>
      <c r="C16" s="72">
        <v>600</v>
      </c>
      <c r="D16" s="72">
        <v>900</v>
      </c>
      <c r="E16" s="72" t="s">
        <v>410</v>
      </c>
      <c r="F16" s="72">
        <v>24</v>
      </c>
      <c r="G16" s="72">
        <v>220</v>
      </c>
      <c r="H16" s="72" t="s">
        <v>411</v>
      </c>
      <c r="I16" s="72" t="s">
        <v>241</v>
      </c>
      <c r="J16" s="72"/>
      <c r="K16" s="166">
        <v>155</v>
      </c>
      <c r="L16" s="159"/>
      <c r="M16" s="159"/>
      <c r="N16" s="159"/>
      <c r="O16" s="159"/>
    </row>
    <row r="17" spans="1:15" s="167" customFormat="1" ht="13.5" customHeight="1">
      <c r="A17" s="427"/>
      <c r="B17" s="161" t="s">
        <v>424</v>
      </c>
      <c r="C17" s="68">
        <v>1000</v>
      </c>
      <c r="D17" s="68">
        <v>1500</v>
      </c>
      <c r="E17" s="68" t="s">
        <v>410</v>
      </c>
      <c r="F17" s="68">
        <v>24</v>
      </c>
      <c r="G17" s="68">
        <v>220</v>
      </c>
      <c r="H17" s="68" t="s">
        <v>411</v>
      </c>
      <c r="I17" s="68" t="s">
        <v>241</v>
      </c>
      <c r="J17" s="68"/>
      <c r="K17" s="163">
        <v>290</v>
      </c>
      <c r="L17" s="159"/>
      <c r="M17" s="159"/>
      <c r="N17" s="159"/>
      <c r="O17" s="159"/>
    </row>
    <row r="18" spans="1:15" s="167" customFormat="1" ht="13.5" customHeight="1">
      <c r="A18" s="427"/>
      <c r="B18" s="168" t="s">
        <v>425</v>
      </c>
      <c r="C18" s="72">
        <v>1400</v>
      </c>
      <c r="D18" s="72">
        <v>2100</v>
      </c>
      <c r="E18" s="72" t="s">
        <v>410</v>
      </c>
      <c r="F18" s="72">
        <v>24</v>
      </c>
      <c r="G18" s="72">
        <v>220</v>
      </c>
      <c r="H18" s="169" t="s">
        <v>411</v>
      </c>
      <c r="I18" s="72" t="s">
        <v>241</v>
      </c>
      <c r="J18" s="72"/>
      <c r="K18" s="166">
        <v>460</v>
      </c>
      <c r="L18" s="159"/>
      <c r="M18" s="159"/>
      <c r="N18" s="159"/>
      <c r="O18" s="159"/>
    </row>
    <row r="19" spans="1:15" s="167" customFormat="1" ht="13.5" customHeight="1">
      <c r="A19" s="427"/>
      <c r="B19" s="172" t="s">
        <v>426</v>
      </c>
      <c r="C19" s="68">
        <v>1200</v>
      </c>
      <c r="D19" s="68">
        <v>1800</v>
      </c>
      <c r="E19" s="68" t="s">
        <v>410</v>
      </c>
      <c r="F19" s="68">
        <v>24</v>
      </c>
      <c r="G19" s="68">
        <v>220</v>
      </c>
      <c r="H19" s="170" t="s">
        <v>411</v>
      </c>
      <c r="I19" s="68" t="s">
        <v>272</v>
      </c>
      <c r="J19" s="68"/>
      <c r="K19" s="163">
        <v>365</v>
      </c>
      <c r="L19" s="159"/>
      <c r="M19" s="159"/>
      <c r="N19" s="159"/>
      <c r="O19" s="159"/>
    </row>
    <row r="20" spans="1:15" s="167" customFormat="1" ht="13.5" customHeight="1">
      <c r="A20" s="427"/>
      <c r="B20" s="171" t="s">
        <v>427</v>
      </c>
      <c r="C20" s="72">
        <v>2000</v>
      </c>
      <c r="D20" s="72">
        <v>3000</v>
      </c>
      <c r="E20" s="72" t="s">
        <v>410</v>
      </c>
      <c r="F20" s="72">
        <v>24</v>
      </c>
      <c r="G20" s="72">
        <v>220</v>
      </c>
      <c r="H20" s="169" t="s">
        <v>411</v>
      </c>
      <c r="I20" s="72" t="s">
        <v>272</v>
      </c>
      <c r="J20" s="72"/>
      <c r="K20" s="166">
        <v>580</v>
      </c>
      <c r="L20" s="159"/>
      <c r="M20" s="159"/>
      <c r="N20" s="159"/>
      <c r="O20" s="159"/>
    </row>
    <row r="21" spans="1:15" s="167" customFormat="1" ht="13.5" customHeight="1">
      <c r="A21" s="427"/>
      <c r="B21" s="172" t="s">
        <v>428</v>
      </c>
      <c r="C21" s="68">
        <v>3000</v>
      </c>
      <c r="D21" s="68">
        <v>4500</v>
      </c>
      <c r="E21" s="68" t="s">
        <v>410</v>
      </c>
      <c r="F21" s="68">
        <v>24</v>
      </c>
      <c r="G21" s="68">
        <v>220</v>
      </c>
      <c r="H21" s="170" t="s">
        <v>411</v>
      </c>
      <c r="I21" s="68" t="s">
        <v>272</v>
      </c>
      <c r="J21" s="68"/>
      <c r="K21" s="163">
        <v>780</v>
      </c>
      <c r="L21" s="159"/>
      <c r="M21" s="159"/>
      <c r="N21" s="159"/>
      <c r="O21" s="159"/>
    </row>
    <row r="22" spans="1:15" s="167" customFormat="1" ht="13.5" customHeight="1">
      <c r="A22" s="427"/>
      <c r="B22" s="168" t="s">
        <v>429</v>
      </c>
      <c r="C22" s="72">
        <v>1000</v>
      </c>
      <c r="D22" s="72">
        <v>2000</v>
      </c>
      <c r="E22" s="72" t="s">
        <v>410</v>
      </c>
      <c r="F22" s="72">
        <v>24</v>
      </c>
      <c r="G22" s="72">
        <v>220</v>
      </c>
      <c r="H22" s="169" t="s">
        <v>411</v>
      </c>
      <c r="I22" s="72" t="s">
        <v>241</v>
      </c>
      <c r="J22" s="72"/>
      <c r="K22" s="166">
        <v>640</v>
      </c>
      <c r="L22" s="159"/>
      <c r="M22" s="159"/>
      <c r="N22" s="159"/>
      <c r="O22" s="159"/>
    </row>
    <row r="23" spans="1:15" s="167" customFormat="1" ht="13.5" customHeight="1">
      <c r="A23" s="427"/>
      <c r="B23" s="161" t="s">
        <v>430</v>
      </c>
      <c r="C23" s="68">
        <v>2000</v>
      </c>
      <c r="D23" s="68">
        <v>4000</v>
      </c>
      <c r="E23" s="68" t="s">
        <v>410</v>
      </c>
      <c r="F23" s="68">
        <v>24</v>
      </c>
      <c r="G23" s="68">
        <v>220</v>
      </c>
      <c r="H23" s="170" t="s">
        <v>411</v>
      </c>
      <c r="I23" s="68" t="s">
        <v>241</v>
      </c>
      <c r="J23" s="68"/>
      <c r="K23" s="163">
        <v>790</v>
      </c>
      <c r="L23" s="159"/>
      <c r="M23" s="159"/>
      <c r="N23" s="159"/>
      <c r="O23" s="159"/>
    </row>
    <row r="24" spans="1:15" s="167" customFormat="1" ht="13.5" customHeight="1">
      <c r="A24" s="427"/>
      <c r="B24" s="168" t="s">
        <v>431</v>
      </c>
      <c r="C24" s="72">
        <v>3000</v>
      </c>
      <c r="D24" s="72">
        <v>6000</v>
      </c>
      <c r="E24" s="72" t="s">
        <v>410</v>
      </c>
      <c r="F24" s="72">
        <v>24</v>
      </c>
      <c r="G24" s="72">
        <v>220</v>
      </c>
      <c r="H24" s="169" t="s">
        <v>411</v>
      </c>
      <c r="I24" s="72" t="s">
        <v>241</v>
      </c>
      <c r="J24" s="72"/>
      <c r="K24" s="166">
        <v>980</v>
      </c>
      <c r="L24" s="159"/>
      <c r="M24" s="159"/>
      <c r="N24" s="159"/>
      <c r="O24" s="159"/>
    </row>
    <row r="25" spans="1:15" s="167" customFormat="1" ht="13.5" customHeight="1">
      <c r="A25" s="427"/>
      <c r="B25" s="161" t="s">
        <v>432</v>
      </c>
      <c r="C25" s="68">
        <v>4000</v>
      </c>
      <c r="D25" s="68">
        <v>8000</v>
      </c>
      <c r="E25" s="68" t="s">
        <v>410</v>
      </c>
      <c r="F25" s="68">
        <v>24</v>
      </c>
      <c r="G25" s="68">
        <v>220</v>
      </c>
      <c r="H25" s="170" t="s">
        <v>411</v>
      </c>
      <c r="I25" s="68" t="s">
        <v>241</v>
      </c>
      <c r="J25" s="68"/>
      <c r="K25" s="163">
        <v>1220</v>
      </c>
      <c r="L25" s="159"/>
      <c r="M25" s="159"/>
      <c r="N25" s="159"/>
      <c r="O25" s="159"/>
    </row>
    <row r="26" spans="1:15" s="167" customFormat="1" ht="19.5" customHeight="1">
      <c r="A26" s="426"/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159"/>
      <c r="M26" s="159"/>
      <c r="N26" s="159"/>
      <c r="O26" s="159"/>
    </row>
    <row r="27" spans="1:15" s="167" customFormat="1" ht="13.5" customHeight="1">
      <c r="A27" s="427" t="s">
        <v>300</v>
      </c>
      <c r="B27" s="161" t="s">
        <v>433</v>
      </c>
      <c r="C27" s="68">
        <v>1400</v>
      </c>
      <c r="D27" s="68">
        <v>2100</v>
      </c>
      <c r="E27" s="68" t="s">
        <v>410</v>
      </c>
      <c r="F27" s="173">
        <v>48</v>
      </c>
      <c r="G27" s="68">
        <v>220</v>
      </c>
      <c r="H27" s="170" t="s">
        <v>411</v>
      </c>
      <c r="I27" s="68" t="s">
        <v>241</v>
      </c>
      <c r="J27" s="68"/>
      <c r="K27" s="163">
        <v>460</v>
      </c>
      <c r="L27" s="159"/>
      <c r="M27" s="159"/>
      <c r="N27" s="159"/>
      <c r="O27" s="159"/>
    </row>
    <row r="28" spans="1:15" s="167" customFormat="1" ht="13.5" customHeight="1">
      <c r="A28" s="427"/>
      <c r="B28" s="168" t="s">
        <v>434</v>
      </c>
      <c r="C28" s="72">
        <v>2100</v>
      </c>
      <c r="D28" s="72">
        <v>3150</v>
      </c>
      <c r="E28" s="72" t="s">
        <v>410</v>
      </c>
      <c r="F28" s="174">
        <v>48</v>
      </c>
      <c r="G28" s="72">
        <v>220</v>
      </c>
      <c r="H28" s="169" t="s">
        <v>411</v>
      </c>
      <c r="I28" s="72" t="s">
        <v>241</v>
      </c>
      <c r="J28" s="72"/>
      <c r="K28" s="166">
        <v>580</v>
      </c>
      <c r="L28" s="159"/>
      <c r="M28" s="159"/>
      <c r="N28" s="159"/>
      <c r="O28" s="159"/>
    </row>
    <row r="29" spans="1:15" s="167" customFormat="1" ht="13.5" customHeight="1">
      <c r="A29" s="427"/>
      <c r="B29" s="161" t="s">
        <v>435</v>
      </c>
      <c r="C29" s="68">
        <v>3500</v>
      </c>
      <c r="D29" s="68">
        <v>5250</v>
      </c>
      <c r="E29" s="68" t="s">
        <v>410</v>
      </c>
      <c r="F29" s="173">
        <v>48</v>
      </c>
      <c r="G29" s="68">
        <v>220</v>
      </c>
      <c r="H29" s="170" t="s">
        <v>411</v>
      </c>
      <c r="I29" s="68" t="s">
        <v>241</v>
      </c>
      <c r="J29" s="68"/>
      <c r="K29" s="163">
        <v>860</v>
      </c>
      <c r="L29" s="159"/>
      <c r="M29" s="159"/>
      <c r="N29" s="159"/>
      <c r="O29" s="159"/>
    </row>
    <row r="30" spans="1:15" s="167" customFormat="1" ht="13.5" customHeight="1">
      <c r="A30" s="427"/>
      <c r="B30" s="168" t="s">
        <v>436</v>
      </c>
      <c r="C30" s="72">
        <v>4000</v>
      </c>
      <c r="D30" s="72">
        <v>6000</v>
      </c>
      <c r="E30" s="72" t="s">
        <v>410</v>
      </c>
      <c r="F30" s="174">
        <v>48</v>
      </c>
      <c r="G30" s="72">
        <v>220</v>
      </c>
      <c r="H30" s="169" t="s">
        <v>411</v>
      </c>
      <c r="I30" s="72" t="s">
        <v>241</v>
      </c>
      <c r="J30" s="72"/>
      <c r="K30" s="166">
        <v>920</v>
      </c>
      <c r="L30" s="159"/>
      <c r="M30" s="159"/>
      <c r="N30" s="159"/>
      <c r="O30" s="159"/>
    </row>
    <row r="31" spans="1:15" s="167" customFormat="1" ht="13.5" customHeight="1">
      <c r="A31" s="427"/>
      <c r="B31" s="172" t="s">
        <v>437</v>
      </c>
      <c r="C31" s="68">
        <v>1200</v>
      </c>
      <c r="D31" s="68">
        <v>2500</v>
      </c>
      <c r="E31" s="68" t="s">
        <v>410</v>
      </c>
      <c r="F31" s="68">
        <v>48</v>
      </c>
      <c r="G31" s="68">
        <v>220</v>
      </c>
      <c r="H31" s="170" t="s">
        <v>411</v>
      </c>
      <c r="I31" s="68" t="s">
        <v>272</v>
      </c>
      <c r="J31" s="68"/>
      <c r="K31" s="163">
        <v>365</v>
      </c>
      <c r="L31" s="159"/>
      <c r="M31" s="159"/>
      <c r="N31" s="159"/>
      <c r="O31" s="159"/>
    </row>
    <row r="32" spans="1:15" s="167" customFormat="1" ht="13.5" customHeight="1">
      <c r="A32" s="427"/>
      <c r="B32" s="171" t="s">
        <v>438</v>
      </c>
      <c r="C32" s="72">
        <v>2200</v>
      </c>
      <c r="D32" s="72">
        <v>4200</v>
      </c>
      <c r="E32" s="72" t="s">
        <v>410</v>
      </c>
      <c r="F32" s="72">
        <v>48</v>
      </c>
      <c r="G32" s="72">
        <v>220</v>
      </c>
      <c r="H32" s="169" t="s">
        <v>411</v>
      </c>
      <c r="I32" s="72" t="s">
        <v>272</v>
      </c>
      <c r="J32" s="72"/>
      <c r="K32" s="166">
        <v>580</v>
      </c>
      <c r="L32" s="159"/>
      <c r="M32" s="159"/>
      <c r="N32" s="159"/>
      <c r="O32" s="159"/>
    </row>
    <row r="33" spans="1:15" s="167" customFormat="1" ht="13.5" customHeight="1">
      <c r="A33" s="427"/>
      <c r="B33" s="172" t="s">
        <v>439</v>
      </c>
      <c r="C33" s="68">
        <v>3000</v>
      </c>
      <c r="D33" s="68">
        <v>5500</v>
      </c>
      <c r="E33" s="68" t="s">
        <v>410</v>
      </c>
      <c r="F33" s="68">
        <v>48</v>
      </c>
      <c r="G33" s="68">
        <v>220</v>
      </c>
      <c r="H33" s="170" t="s">
        <v>411</v>
      </c>
      <c r="I33" s="68" t="s">
        <v>272</v>
      </c>
      <c r="J33" s="68"/>
      <c r="K33" s="163">
        <v>780</v>
      </c>
      <c r="L33" s="159"/>
      <c r="M33" s="159"/>
      <c r="N33" s="159"/>
      <c r="O33" s="159"/>
    </row>
    <row r="34" spans="1:15" s="167" customFormat="1" ht="13.5" customHeight="1">
      <c r="A34" s="427"/>
      <c r="B34" s="168" t="s">
        <v>440</v>
      </c>
      <c r="C34" s="72">
        <v>3000</v>
      </c>
      <c r="D34" s="72">
        <v>6000</v>
      </c>
      <c r="E34" s="72" t="s">
        <v>410</v>
      </c>
      <c r="F34" s="72">
        <v>48</v>
      </c>
      <c r="G34" s="72">
        <v>220</v>
      </c>
      <c r="H34" s="72" t="s">
        <v>411</v>
      </c>
      <c r="I34" s="72" t="s">
        <v>241</v>
      </c>
      <c r="J34" s="72"/>
      <c r="K34" s="166">
        <v>940</v>
      </c>
      <c r="L34" s="159"/>
      <c r="M34" s="159"/>
      <c r="N34" s="159"/>
      <c r="O34" s="159"/>
    </row>
    <row r="35" spans="1:15" s="167" customFormat="1" ht="13.5" customHeight="1">
      <c r="A35" s="427"/>
      <c r="B35" s="161" t="s">
        <v>441</v>
      </c>
      <c r="C35" s="68">
        <v>4000</v>
      </c>
      <c r="D35" s="68">
        <v>8000</v>
      </c>
      <c r="E35" s="68" t="s">
        <v>410</v>
      </c>
      <c r="F35" s="68">
        <v>48</v>
      </c>
      <c r="G35" s="68">
        <v>220</v>
      </c>
      <c r="H35" s="68" t="s">
        <v>411</v>
      </c>
      <c r="I35" s="68" t="s">
        <v>241</v>
      </c>
      <c r="J35" s="68"/>
      <c r="K35" s="163">
        <v>1180</v>
      </c>
      <c r="L35" s="159"/>
      <c r="M35" s="159"/>
      <c r="N35" s="159"/>
      <c r="O35" s="159"/>
    </row>
    <row r="36" spans="1:15" s="167" customFormat="1" ht="13.5" customHeight="1">
      <c r="A36" s="427"/>
      <c r="B36" s="168" t="s">
        <v>442</v>
      </c>
      <c r="C36" s="72">
        <v>5000</v>
      </c>
      <c r="D36" s="72">
        <v>10000</v>
      </c>
      <c r="E36" s="72" t="s">
        <v>410</v>
      </c>
      <c r="F36" s="72">
        <v>48</v>
      </c>
      <c r="G36" s="72">
        <v>220</v>
      </c>
      <c r="H36" s="72" t="s">
        <v>411</v>
      </c>
      <c r="I36" s="72" t="s">
        <v>241</v>
      </c>
      <c r="J36" s="72"/>
      <c r="K36" s="166">
        <v>1420</v>
      </c>
      <c r="L36" s="159"/>
      <c r="M36" s="159"/>
      <c r="N36" s="159"/>
      <c r="O36" s="159"/>
    </row>
    <row r="37" spans="1:15" s="167" customFormat="1" ht="13.5" customHeight="1">
      <c r="A37" s="427"/>
      <c r="B37" s="161" t="s">
        <v>443</v>
      </c>
      <c r="C37" s="68">
        <v>6000</v>
      </c>
      <c r="D37" s="68">
        <v>12000</v>
      </c>
      <c r="E37" s="68" t="s">
        <v>410</v>
      </c>
      <c r="F37" s="68">
        <v>48</v>
      </c>
      <c r="G37" s="68">
        <v>220</v>
      </c>
      <c r="H37" s="68" t="s">
        <v>411</v>
      </c>
      <c r="I37" s="68" t="s">
        <v>241</v>
      </c>
      <c r="J37" s="68"/>
      <c r="K37" s="163">
        <v>1570</v>
      </c>
      <c r="L37" s="159"/>
      <c r="M37" s="159"/>
      <c r="N37" s="159"/>
      <c r="O37" s="159"/>
    </row>
    <row r="38" spans="1:15" s="167" customFormat="1" ht="19.5" customHeight="1">
      <c r="A38" s="426"/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159"/>
      <c r="M38" s="159"/>
      <c r="N38" s="159"/>
      <c r="O38" s="159"/>
    </row>
    <row r="39" spans="1:15" s="167" customFormat="1" ht="13.5" customHeight="1">
      <c r="A39" s="427" t="s">
        <v>304</v>
      </c>
      <c r="B39" s="161" t="s">
        <v>444</v>
      </c>
      <c r="C39" s="68">
        <v>1600</v>
      </c>
      <c r="D39" s="68">
        <v>2400</v>
      </c>
      <c r="E39" s="68" t="s">
        <v>410</v>
      </c>
      <c r="F39" s="68">
        <v>96</v>
      </c>
      <c r="G39" s="68">
        <v>220</v>
      </c>
      <c r="H39" s="68" t="s">
        <v>411</v>
      </c>
      <c r="I39" s="68" t="s">
        <v>241</v>
      </c>
      <c r="J39" s="68"/>
      <c r="K39" s="163">
        <v>480</v>
      </c>
      <c r="L39" s="159"/>
      <c r="M39" s="159"/>
      <c r="N39" s="159"/>
      <c r="O39" s="159"/>
    </row>
    <row r="40" spans="1:15" s="167" customFormat="1" ht="13.5" customHeight="1">
      <c r="A40" s="427"/>
      <c r="B40" s="168" t="s">
        <v>445</v>
      </c>
      <c r="C40" s="72">
        <v>2400</v>
      </c>
      <c r="D40" s="72">
        <v>3600</v>
      </c>
      <c r="E40" s="72" t="s">
        <v>410</v>
      </c>
      <c r="F40" s="72">
        <v>96</v>
      </c>
      <c r="G40" s="72">
        <v>220</v>
      </c>
      <c r="H40" s="72" t="s">
        <v>411</v>
      </c>
      <c r="I40" s="72" t="s">
        <v>241</v>
      </c>
      <c r="J40" s="72"/>
      <c r="K40" s="166">
        <v>620</v>
      </c>
      <c r="L40" s="159"/>
      <c r="M40" s="159"/>
      <c r="N40" s="159"/>
      <c r="O40" s="159"/>
    </row>
    <row r="41" spans="1:15" s="167" customFormat="1" ht="13.5" customHeight="1">
      <c r="A41" s="427"/>
      <c r="B41" s="161" t="s">
        <v>446</v>
      </c>
      <c r="C41" s="68">
        <v>5000</v>
      </c>
      <c r="D41" s="68">
        <v>7500</v>
      </c>
      <c r="E41" s="68" t="s">
        <v>410</v>
      </c>
      <c r="F41" s="68">
        <v>96</v>
      </c>
      <c r="G41" s="68">
        <v>220</v>
      </c>
      <c r="H41" s="68" t="s">
        <v>411</v>
      </c>
      <c r="I41" s="68" t="s">
        <v>241</v>
      </c>
      <c r="J41" s="68"/>
      <c r="K41" s="163">
        <v>1460</v>
      </c>
      <c r="L41" s="159"/>
      <c r="M41" s="159"/>
      <c r="N41" s="159"/>
      <c r="O41" s="159"/>
    </row>
    <row r="42" spans="1:15" s="167" customFormat="1" ht="13.5" customHeight="1">
      <c r="A42" s="427"/>
      <c r="B42" s="168" t="s">
        <v>447</v>
      </c>
      <c r="C42" s="72">
        <v>7000</v>
      </c>
      <c r="D42" s="72">
        <v>10500</v>
      </c>
      <c r="E42" s="72" t="s">
        <v>410</v>
      </c>
      <c r="F42" s="72">
        <v>96</v>
      </c>
      <c r="G42" s="72">
        <v>220</v>
      </c>
      <c r="H42" s="72" t="s">
        <v>411</v>
      </c>
      <c r="I42" s="72" t="s">
        <v>241</v>
      </c>
      <c r="J42" s="72"/>
      <c r="K42" s="166">
        <v>2180</v>
      </c>
      <c r="L42" s="159"/>
      <c r="M42" s="159"/>
      <c r="N42" s="159"/>
      <c r="O42" s="159"/>
    </row>
    <row r="43" spans="1:15" s="167" customFormat="1" ht="15" customHeight="1">
      <c r="A43" s="428" t="s">
        <v>448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59"/>
      <c r="M43" s="159"/>
      <c r="N43" s="159"/>
      <c r="O43" s="159"/>
    </row>
    <row r="44" spans="1:15" s="167" customFormat="1" ht="7.5" customHeight="1">
      <c r="A44" s="175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59"/>
      <c r="M44" s="159"/>
      <c r="N44" s="159"/>
      <c r="O44" s="159"/>
    </row>
    <row r="45" spans="1:11" s="159" customFormat="1" ht="30" customHeight="1">
      <c r="A45" s="421" t="s">
        <v>449</v>
      </c>
      <c r="B45" s="421"/>
      <c r="C45" s="421"/>
      <c r="D45" s="421"/>
      <c r="E45" s="421"/>
      <c r="F45" s="421"/>
      <c r="G45" s="421"/>
      <c r="H45" s="421"/>
      <c r="I45" s="421"/>
      <c r="J45" s="421"/>
      <c r="K45" s="421"/>
    </row>
    <row r="46" spans="1:11" s="159" customFormat="1" ht="19.5" customHeight="1">
      <c r="A46" s="422" t="s">
        <v>229</v>
      </c>
      <c r="B46" s="422"/>
      <c r="C46" s="411" t="s">
        <v>403</v>
      </c>
      <c r="D46" s="411" t="s">
        <v>404</v>
      </c>
      <c r="E46" s="411" t="s">
        <v>405</v>
      </c>
      <c r="F46" s="411" t="s">
        <v>406</v>
      </c>
      <c r="G46" s="411" t="s">
        <v>407</v>
      </c>
      <c r="H46" s="423" t="s">
        <v>408</v>
      </c>
      <c r="I46" s="411" t="s">
        <v>237</v>
      </c>
      <c r="J46" s="411"/>
      <c r="K46" s="376" t="s">
        <v>23</v>
      </c>
    </row>
    <row r="47" spans="1:11" s="159" customFormat="1" ht="25.5" customHeight="1">
      <c r="A47" s="422"/>
      <c r="B47" s="422"/>
      <c r="C47" s="411"/>
      <c r="D47" s="411"/>
      <c r="E47" s="411"/>
      <c r="F47" s="411"/>
      <c r="G47" s="411"/>
      <c r="H47" s="423"/>
      <c r="I47" s="411"/>
      <c r="J47" s="411"/>
      <c r="K47" s="160" t="s">
        <v>28</v>
      </c>
    </row>
    <row r="48" spans="1:11" s="159" customFormat="1" ht="18" customHeight="1">
      <c r="A48" s="177"/>
      <c r="B48" s="178"/>
      <c r="C48" s="178"/>
      <c r="D48" s="178"/>
      <c r="E48" s="178"/>
      <c r="F48" s="178"/>
      <c r="G48" s="178"/>
      <c r="H48" s="179"/>
      <c r="I48" s="178"/>
      <c r="J48" s="178"/>
      <c r="K48" s="178"/>
    </row>
    <row r="49" spans="1:11" s="159" customFormat="1" ht="13.5" customHeight="1">
      <c r="A49" s="427" t="s">
        <v>314</v>
      </c>
      <c r="B49" s="161" t="s">
        <v>450</v>
      </c>
      <c r="C49" s="68">
        <v>1600</v>
      </c>
      <c r="D49" s="68">
        <v>2400</v>
      </c>
      <c r="E49" s="68" t="s">
        <v>410</v>
      </c>
      <c r="F49" s="68">
        <v>120</v>
      </c>
      <c r="G49" s="68">
        <v>220</v>
      </c>
      <c r="H49" s="68" t="s">
        <v>422</v>
      </c>
      <c r="I49" s="68" t="s">
        <v>241</v>
      </c>
      <c r="J49" s="68"/>
      <c r="K49" s="163">
        <v>630</v>
      </c>
    </row>
    <row r="50" spans="1:11" s="159" customFormat="1" ht="13.5" customHeight="1">
      <c r="A50" s="427"/>
      <c r="B50" s="180" t="s">
        <v>451</v>
      </c>
      <c r="C50" s="72">
        <v>3000</v>
      </c>
      <c r="D50" s="72">
        <v>4500</v>
      </c>
      <c r="E50" s="72" t="s">
        <v>410</v>
      </c>
      <c r="F50" s="72">
        <v>120</v>
      </c>
      <c r="G50" s="72">
        <v>220</v>
      </c>
      <c r="H50" s="169" t="s">
        <v>422</v>
      </c>
      <c r="I50" s="72" t="s">
        <v>241</v>
      </c>
      <c r="J50" s="72"/>
      <c r="K50" s="166">
        <v>1125</v>
      </c>
    </row>
    <row r="51" spans="1:11" s="159" customFormat="1" ht="13.5" customHeight="1">
      <c r="A51" s="427"/>
      <c r="B51" s="181" t="s">
        <v>452</v>
      </c>
      <c r="C51" s="68">
        <v>4200</v>
      </c>
      <c r="D51" s="68">
        <v>6300</v>
      </c>
      <c r="E51" s="68" t="s">
        <v>410</v>
      </c>
      <c r="F51" s="68">
        <v>120</v>
      </c>
      <c r="G51" s="68">
        <v>220</v>
      </c>
      <c r="H51" s="170" t="s">
        <v>411</v>
      </c>
      <c r="I51" s="68" t="s">
        <v>272</v>
      </c>
      <c r="J51" s="68"/>
      <c r="K51" s="163">
        <v>1880</v>
      </c>
    </row>
    <row r="52" spans="1:11" s="159" customFormat="1" ht="19.5" customHeight="1">
      <c r="A52" s="429"/>
      <c r="B52" s="429"/>
      <c r="C52" s="429"/>
      <c r="D52" s="429"/>
      <c r="E52" s="429"/>
      <c r="F52" s="429"/>
      <c r="G52" s="429"/>
      <c r="H52" s="429"/>
      <c r="I52" s="429"/>
      <c r="J52" s="429"/>
      <c r="K52" s="429"/>
    </row>
    <row r="53" spans="1:11" s="159" customFormat="1" ht="13.5" customHeight="1">
      <c r="A53" s="427" t="s">
        <v>453</v>
      </c>
      <c r="B53" s="161" t="s">
        <v>454</v>
      </c>
      <c r="C53" s="68">
        <v>4200</v>
      </c>
      <c r="D53" s="68">
        <v>6300</v>
      </c>
      <c r="E53" s="68" t="s">
        <v>410</v>
      </c>
      <c r="F53" s="173">
        <v>240</v>
      </c>
      <c r="G53" s="68">
        <v>220</v>
      </c>
      <c r="H53" s="170" t="s">
        <v>411</v>
      </c>
      <c r="I53" s="68" t="s">
        <v>241</v>
      </c>
      <c r="J53" s="68"/>
      <c r="K53" s="163">
        <v>1580</v>
      </c>
    </row>
    <row r="54" spans="1:11" s="159" customFormat="1" ht="13.5" customHeight="1">
      <c r="A54" s="427"/>
      <c r="B54" s="168" t="s">
        <v>455</v>
      </c>
      <c r="C54" s="72">
        <v>7000</v>
      </c>
      <c r="D54" s="72">
        <v>10500</v>
      </c>
      <c r="E54" s="72" t="s">
        <v>410</v>
      </c>
      <c r="F54" s="174">
        <v>240</v>
      </c>
      <c r="G54" s="72">
        <v>220</v>
      </c>
      <c r="H54" s="169" t="s">
        <v>411</v>
      </c>
      <c r="I54" s="72" t="s">
        <v>241</v>
      </c>
      <c r="J54" s="72"/>
      <c r="K54" s="166">
        <v>2250</v>
      </c>
    </row>
    <row r="55" spans="1:11" s="159" customFormat="1" ht="13.5" customHeight="1">
      <c r="A55" s="427"/>
      <c r="B55" s="161" t="s">
        <v>456</v>
      </c>
      <c r="C55" s="68">
        <v>10500</v>
      </c>
      <c r="D55" s="68">
        <v>15700</v>
      </c>
      <c r="E55" s="68" t="s">
        <v>410</v>
      </c>
      <c r="F55" s="173">
        <v>240</v>
      </c>
      <c r="G55" s="68">
        <v>220</v>
      </c>
      <c r="H55" s="170" t="s">
        <v>411</v>
      </c>
      <c r="I55" s="68" t="s">
        <v>241</v>
      </c>
      <c r="J55" s="68"/>
      <c r="K55" s="163">
        <v>3650</v>
      </c>
    </row>
    <row r="56" spans="1:11" s="159" customFormat="1" ht="13.5" customHeight="1">
      <c r="A56" s="427"/>
      <c r="B56" s="168" t="s">
        <v>457</v>
      </c>
      <c r="C56" s="72">
        <v>14000</v>
      </c>
      <c r="D56" s="72">
        <v>21000</v>
      </c>
      <c r="E56" s="72" t="s">
        <v>410</v>
      </c>
      <c r="F56" s="174">
        <v>240</v>
      </c>
      <c r="G56" s="72">
        <v>220</v>
      </c>
      <c r="H56" s="169" t="s">
        <v>411</v>
      </c>
      <c r="I56" s="72" t="s">
        <v>241</v>
      </c>
      <c r="J56" s="72"/>
      <c r="K56" s="166">
        <v>4380</v>
      </c>
    </row>
    <row r="57" spans="1:11" s="159" customFormat="1" ht="13.5" customHeight="1">
      <c r="A57" s="427"/>
      <c r="B57" s="161" t="s">
        <v>458</v>
      </c>
      <c r="C57" s="68" t="s">
        <v>459</v>
      </c>
      <c r="D57" s="68">
        <v>6000</v>
      </c>
      <c r="E57" s="68" t="s">
        <v>410</v>
      </c>
      <c r="F57" s="173">
        <v>240</v>
      </c>
      <c r="G57" s="68">
        <v>380</v>
      </c>
      <c r="H57" s="170" t="s">
        <v>422</v>
      </c>
      <c r="I57" s="68" t="s">
        <v>241</v>
      </c>
      <c r="J57" s="68"/>
      <c r="K57" s="163">
        <v>5180</v>
      </c>
    </row>
    <row r="58" spans="1:11" s="159" customFormat="1" ht="13.5" customHeight="1">
      <c r="A58" s="427"/>
      <c r="B58" s="168" t="s">
        <v>460</v>
      </c>
      <c r="C58" s="72" t="s">
        <v>461</v>
      </c>
      <c r="D58" s="18">
        <v>12000</v>
      </c>
      <c r="E58" s="72" t="s">
        <v>410</v>
      </c>
      <c r="F58" s="174">
        <v>240</v>
      </c>
      <c r="G58" s="72">
        <v>380</v>
      </c>
      <c r="H58" s="169" t="s">
        <v>422</v>
      </c>
      <c r="I58" s="72" t="s">
        <v>241</v>
      </c>
      <c r="J58" s="72"/>
      <c r="K58" s="166">
        <v>6220</v>
      </c>
    </row>
    <row r="59" spans="1:11" s="159" customFormat="1" ht="13.5" customHeight="1">
      <c r="A59" s="427"/>
      <c r="B59" s="161" t="s">
        <v>462</v>
      </c>
      <c r="C59" s="68" t="s">
        <v>463</v>
      </c>
      <c r="D59" s="68">
        <v>22500</v>
      </c>
      <c r="E59" s="68" t="s">
        <v>410</v>
      </c>
      <c r="F59" s="173">
        <v>240</v>
      </c>
      <c r="G59" s="68">
        <v>380</v>
      </c>
      <c r="H59" s="170" t="s">
        <v>422</v>
      </c>
      <c r="I59" s="68" t="s">
        <v>241</v>
      </c>
      <c r="J59" s="68"/>
      <c r="K59" s="163">
        <v>8224</v>
      </c>
    </row>
    <row r="60" spans="1:11" s="159" customFormat="1" ht="13.5" customHeight="1">
      <c r="A60" s="427"/>
      <c r="B60" s="168" t="s">
        <v>464</v>
      </c>
      <c r="C60" s="72" t="s">
        <v>465</v>
      </c>
      <c r="D60" s="72">
        <v>30000</v>
      </c>
      <c r="E60" s="72" t="s">
        <v>410</v>
      </c>
      <c r="F60" s="174">
        <v>240</v>
      </c>
      <c r="G60" s="72">
        <v>380</v>
      </c>
      <c r="H60" s="169" t="s">
        <v>422</v>
      </c>
      <c r="I60" s="72" t="s">
        <v>241</v>
      </c>
      <c r="J60" s="72"/>
      <c r="K60" s="166">
        <v>9816</v>
      </c>
    </row>
    <row r="61" spans="1:11" s="159" customFormat="1" ht="13.5" customHeight="1">
      <c r="A61" s="427"/>
      <c r="B61" s="161" t="s">
        <v>466</v>
      </c>
      <c r="C61" s="68" t="s">
        <v>467</v>
      </c>
      <c r="D61" s="68">
        <v>45000</v>
      </c>
      <c r="E61" s="68" t="s">
        <v>410</v>
      </c>
      <c r="F61" s="173">
        <v>240</v>
      </c>
      <c r="G61" s="68">
        <v>380</v>
      </c>
      <c r="H61" s="170" t="s">
        <v>422</v>
      </c>
      <c r="I61" s="68" t="s">
        <v>241</v>
      </c>
      <c r="J61" s="68"/>
      <c r="K61" s="163">
        <v>12568</v>
      </c>
    </row>
    <row r="62" spans="1:11" s="159" customFormat="1" ht="19.5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</row>
    <row r="63" spans="1:11" s="159" customFormat="1" ht="13.5" customHeight="1">
      <c r="A63" s="427" t="s">
        <v>468</v>
      </c>
      <c r="B63" s="161" t="s">
        <v>469</v>
      </c>
      <c r="C63" s="68" t="s">
        <v>470</v>
      </c>
      <c r="D63" s="68">
        <v>15000</v>
      </c>
      <c r="E63" s="68" t="s">
        <v>410</v>
      </c>
      <c r="F63" s="68">
        <v>360</v>
      </c>
      <c r="G63" s="68">
        <v>380</v>
      </c>
      <c r="H63" s="68" t="s">
        <v>422</v>
      </c>
      <c r="I63" s="68" t="s">
        <v>241</v>
      </c>
      <c r="J63" s="68"/>
      <c r="K63" s="163">
        <v>6400</v>
      </c>
    </row>
    <row r="64" spans="1:11" s="159" customFormat="1" ht="13.5" customHeight="1">
      <c r="A64" s="427"/>
      <c r="B64" s="168" t="s">
        <v>471</v>
      </c>
      <c r="C64" s="72" t="s">
        <v>463</v>
      </c>
      <c r="D64" s="72">
        <v>22500</v>
      </c>
      <c r="E64" s="72" t="s">
        <v>410</v>
      </c>
      <c r="F64" s="72">
        <v>360</v>
      </c>
      <c r="G64" s="72">
        <v>380</v>
      </c>
      <c r="H64" s="72" t="s">
        <v>422</v>
      </c>
      <c r="I64" s="72" t="s">
        <v>241</v>
      </c>
      <c r="J64" s="72"/>
      <c r="K64" s="166">
        <v>7240</v>
      </c>
    </row>
    <row r="65" spans="1:11" s="159" customFormat="1" ht="13.5" customHeight="1">
      <c r="A65" s="427"/>
      <c r="B65" s="161" t="s">
        <v>472</v>
      </c>
      <c r="C65" s="68" t="s">
        <v>473</v>
      </c>
      <c r="D65" s="68">
        <v>15000</v>
      </c>
      <c r="E65" s="68" t="s">
        <v>410</v>
      </c>
      <c r="F65" s="68">
        <v>360</v>
      </c>
      <c r="G65" s="68">
        <v>380</v>
      </c>
      <c r="H65" s="68" t="s">
        <v>422</v>
      </c>
      <c r="I65" s="68" t="s">
        <v>241</v>
      </c>
      <c r="J65" s="68"/>
      <c r="K65" s="163">
        <v>10710</v>
      </c>
    </row>
    <row r="66" spans="1:11" s="159" customFormat="1" ht="13.5" customHeight="1">
      <c r="A66" s="427"/>
      <c r="B66" s="168" t="s">
        <v>474</v>
      </c>
      <c r="C66" s="72">
        <v>8000</v>
      </c>
      <c r="D66" s="72">
        <v>12000</v>
      </c>
      <c r="E66" s="72" t="s">
        <v>410</v>
      </c>
      <c r="F66" s="174">
        <v>360</v>
      </c>
      <c r="G66" s="72">
        <v>220</v>
      </c>
      <c r="H66" s="169" t="s">
        <v>411</v>
      </c>
      <c r="I66" s="72" t="s">
        <v>241</v>
      </c>
      <c r="J66" s="72"/>
      <c r="K66" s="166">
        <v>4410</v>
      </c>
    </row>
    <row r="67" spans="1:11" s="159" customFormat="1" ht="13.5" customHeight="1">
      <c r="A67" s="427"/>
      <c r="B67" s="161" t="s">
        <v>475</v>
      </c>
      <c r="C67" s="68">
        <v>12000</v>
      </c>
      <c r="D67" s="68">
        <v>18000</v>
      </c>
      <c r="E67" s="68" t="s">
        <v>410</v>
      </c>
      <c r="F67" s="173">
        <v>360</v>
      </c>
      <c r="G67" s="68">
        <v>220</v>
      </c>
      <c r="H67" s="170" t="s">
        <v>411</v>
      </c>
      <c r="I67" s="68" t="s">
        <v>241</v>
      </c>
      <c r="J67" s="68"/>
      <c r="K67" s="163">
        <v>5460</v>
      </c>
    </row>
    <row r="68" spans="1:11" s="159" customFormat="1" ht="13.5" customHeight="1">
      <c r="A68" s="427"/>
      <c r="B68" s="168" t="s">
        <v>476</v>
      </c>
      <c r="C68" s="72">
        <v>16000</v>
      </c>
      <c r="D68" s="72">
        <v>24000</v>
      </c>
      <c r="E68" s="72" t="s">
        <v>410</v>
      </c>
      <c r="F68" s="174">
        <v>360</v>
      </c>
      <c r="G68" s="72">
        <v>220</v>
      </c>
      <c r="H68" s="169" t="s">
        <v>411</v>
      </c>
      <c r="I68" s="72" t="s">
        <v>241</v>
      </c>
      <c r="J68" s="72"/>
      <c r="K68" s="166">
        <v>6400</v>
      </c>
    </row>
    <row r="69" spans="1:11" s="159" customFormat="1" ht="13.5" customHeight="1">
      <c r="A69" s="427"/>
      <c r="B69" s="161" t="s">
        <v>477</v>
      </c>
      <c r="C69" s="68">
        <v>24000</v>
      </c>
      <c r="D69" s="68">
        <v>36000</v>
      </c>
      <c r="E69" s="68" t="s">
        <v>410</v>
      </c>
      <c r="F69" s="173">
        <v>360</v>
      </c>
      <c r="G69" s="68">
        <v>220</v>
      </c>
      <c r="H69" s="170" t="s">
        <v>411</v>
      </c>
      <c r="I69" s="68" t="s">
        <v>241</v>
      </c>
      <c r="J69" s="68"/>
      <c r="K69" s="163">
        <v>8295</v>
      </c>
    </row>
    <row r="70" spans="1:11" s="159" customFormat="1" ht="13.5" customHeight="1">
      <c r="A70" s="427"/>
      <c r="B70" s="168" t="s">
        <v>478</v>
      </c>
      <c r="C70" s="72">
        <v>32000</v>
      </c>
      <c r="D70" s="72">
        <v>48000</v>
      </c>
      <c r="E70" s="72" t="s">
        <v>410</v>
      </c>
      <c r="F70" s="174">
        <v>360</v>
      </c>
      <c r="G70" s="72">
        <v>220</v>
      </c>
      <c r="H70" s="169" t="s">
        <v>411</v>
      </c>
      <c r="I70" s="72" t="s">
        <v>241</v>
      </c>
      <c r="J70" s="72"/>
      <c r="K70" s="166">
        <v>9660</v>
      </c>
    </row>
    <row r="71" spans="1:11" s="159" customFormat="1" ht="19.5" customHeight="1">
      <c r="A71" s="429"/>
      <c r="B71" s="429"/>
      <c r="C71" s="429"/>
      <c r="D71" s="429"/>
      <c r="E71" s="429"/>
      <c r="F71" s="429"/>
      <c r="G71" s="429"/>
      <c r="H71" s="429"/>
      <c r="I71" s="429"/>
      <c r="J71" s="429"/>
      <c r="K71" s="429"/>
    </row>
    <row r="72" spans="1:11" s="159" customFormat="1" ht="13.5" customHeight="1">
      <c r="A72" s="427" t="s">
        <v>479</v>
      </c>
      <c r="B72" s="161" t="s">
        <v>480</v>
      </c>
      <c r="C72" s="68" t="s">
        <v>481</v>
      </c>
      <c r="D72" s="68">
        <v>60000</v>
      </c>
      <c r="E72" s="68" t="s">
        <v>410</v>
      </c>
      <c r="F72" s="173">
        <v>380</v>
      </c>
      <c r="G72" s="68">
        <v>380</v>
      </c>
      <c r="H72" s="170" t="s">
        <v>411</v>
      </c>
      <c r="I72" s="68" t="s">
        <v>241</v>
      </c>
      <c r="J72" s="68"/>
      <c r="K72" s="163">
        <v>19700</v>
      </c>
    </row>
    <row r="73" spans="1:11" s="159" customFormat="1" ht="13.5" customHeight="1">
      <c r="A73" s="427"/>
      <c r="B73" s="85" t="s">
        <v>482</v>
      </c>
      <c r="C73" s="18" t="s">
        <v>461</v>
      </c>
      <c r="D73" s="18">
        <v>12000</v>
      </c>
      <c r="E73" s="18" t="s">
        <v>410</v>
      </c>
      <c r="F73" s="182">
        <v>380</v>
      </c>
      <c r="G73" s="18" t="s">
        <v>483</v>
      </c>
      <c r="H73" s="86" t="s">
        <v>411</v>
      </c>
      <c r="I73" s="18" t="s">
        <v>241</v>
      </c>
      <c r="J73" s="18"/>
      <c r="K73" s="153">
        <v>5350</v>
      </c>
    </row>
    <row r="74" spans="1:11" s="159" customFormat="1" ht="13.5" customHeight="1">
      <c r="A74" s="427"/>
      <c r="B74" s="183" t="s">
        <v>484</v>
      </c>
      <c r="C74" s="24" t="s">
        <v>485</v>
      </c>
      <c r="D74" s="24">
        <v>18000</v>
      </c>
      <c r="E74" s="24" t="s">
        <v>410</v>
      </c>
      <c r="F74" s="184">
        <v>380</v>
      </c>
      <c r="G74" s="24" t="s">
        <v>483</v>
      </c>
      <c r="H74" s="107" t="s">
        <v>411</v>
      </c>
      <c r="I74" s="24" t="s">
        <v>241</v>
      </c>
      <c r="J74" s="24"/>
      <c r="K74" s="152">
        <v>6510</v>
      </c>
    </row>
    <row r="75" spans="1:11" s="159" customFormat="1" ht="13.5" customHeight="1">
      <c r="A75" s="427"/>
      <c r="B75" s="85" t="s">
        <v>486</v>
      </c>
      <c r="C75" s="18" t="s">
        <v>487</v>
      </c>
      <c r="D75" s="18">
        <v>24000</v>
      </c>
      <c r="E75" s="18" t="s">
        <v>410</v>
      </c>
      <c r="F75" s="182">
        <v>380</v>
      </c>
      <c r="G75" s="18" t="s">
        <v>483</v>
      </c>
      <c r="H75" s="86" t="s">
        <v>411</v>
      </c>
      <c r="I75" s="18" t="s">
        <v>241</v>
      </c>
      <c r="J75" s="18"/>
      <c r="K75" s="153">
        <v>8190</v>
      </c>
    </row>
    <row r="76" spans="1:11" s="159" customFormat="1" ht="13.5" customHeight="1">
      <c r="A76" s="427"/>
      <c r="B76" s="183" t="s">
        <v>488</v>
      </c>
      <c r="C76" s="24" t="s">
        <v>489</v>
      </c>
      <c r="D76" s="24">
        <v>36000</v>
      </c>
      <c r="E76" s="24" t="s">
        <v>410</v>
      </c>
      <c r="F76" s="184">
        <v>380</v>
      </c>
      <c r="G76" s="24" t="s">
        <v>483</v>
      </c>
      <c r="H76" s="107" t="s">
        <v>411</v>
      </c>
      <c r="I76" s="24" t="s">
        <v>241</v>
      </c>
      <c r="J76" s="24"/>
      <c r="K76" s="152">
        <v>9340</v>
      </c>
    </row>
    <row r="77" spans="1:11" s="159" customFormat="1" ht="13.5" customHeight="1">
      <c r="A77" s="427"/>
      <c r="B77" s="85" t="s">
        <v>490</v>
      </c>
      <c r="C77" s="18" t="s">
        <v>491</v>
      </c>
      <c r="D77" s="18">
        <v>48000</v>
      </c>
      <c r="E77" s="18" t="s">
        <v>410</v>
      </c>
      <c r="F77" s="182">
        <v>380</v>
      </c>
      <c r="G77" s="18" t="s">
        <v>483</v>
      </c>
      <c r="H77" s="86" t="s">
        <v>411</v>
      </c>
      <c r="I77" s="18" t="s">
        <v>241</v>
      </c>
      <c r="J77" s="18"/>
      <c r="K77" s="153">
        <v>10710</v>
      </c>
    </row>
    <row r="78" spans="1:11" s="159" customFormat="1" ht="13.5" customHeight="1">
      <c r="A78" s="427"/>
      <c r="B78" s="183" t="s">
        <v>492</v>
      </c>
      <c r="C78" s="24" t="s">
        <v>493</v>
      </c>
      <c r="D78" s="24">
        <v>60000</v>
      </c>
      <c r="E78" s="24" t="s">
        <v>410</v>
      </c>
      <c r="F78" s="184">
        <v>380</v>
      </c>
      <c r="G78" s="24" t="s">
        <v>483</v>
      </c>
      <c r="H78" s="107" t="s">
        <v>411</v>
      </c>
      <c r="I78" s="24" t="s">
        <v>241</v>
      </c>
      <c r="J78" s="24"/>
      <c r="K78" s="152">
        <v>13440</v>
      </c>
    </row>
    <row r="79" spans="1:11" s="159" customFormat="1" ht="13.5" customHeight="1">
      <c r="A79" s="427"/>
      <c r="B79" s="85" t="s">
        <v>494</v>
      </c>
      <c r="C79" s="18" t="s">
        <v>495</v>
      </c>
      <c r="D79" s="18">
        <v>72000</v>
      </c>
      <c r="E79" s="18" t="s">
        <v>410</v>
      </c>
      <c r="F79" s="182">
        <v>380</v>
      </c>
      <c r="G79" s="18" t="s">
        <v>483</v>
      </c>
      <c r="H79" s="86" t="s">
        <v>411</v>
      </c>
      <c r="I79" s="18" t="s">
        <v>241</v>
      </c>
      <c r="J79" s="18"/>
      <c r="K79" s="153">
        <v>14280</v>
      </c>
    </row>
    <row r="80" spans="1:11" s="159" customFormat="1" ht="13.5" customHeight="1">
      <c r="A80" s="427"/>
      <c r="B80" s="183" t="s">
        <v>496</v>
      </c>
      <c r="C80" s="24" t="s">
        <v>497</v>
      </c>
      <c r="D80" s="24">
        <v>96000</v>
      </c>
      <c r="E80" s="24" t="s">
        <v>410</v>
      </c>
      <c r="F80" s="184">
        <v>380</v>
      </c>
      <c r="G80" s="24" t="s">
        <v>483</v>
      </c>
      <c r="H80" s="107" t="s">
        <v>411</v>
      </c>
      <c r="I80" s="24" t="s">
        <v>241</v>
      </c>
      <c r="J80" s="24"/>
      <c r="K80" s="152">
        <v>18480</v>
      </c>
    </row>
    <row r="81" spans="1:11" s="159" customFormat="1" ht="13.5" customHeight="1">
      <c r="A81" s="427"/>
      <c r="B81" s="85" t="s">
        <v>498</v>
      </c>
      <c r="C81" s="18" t="s">
        <v>499</v>
      </c>
      <c r="D81" s="18">
        <v>120000</v>
      </c>
      <c r="E81" s="18" t="s">
        <v>410</v>
      </c>
      <c r="F81" s="182">
        <v>380</v>
      </c>
      <c r="G81" s="18" t="s">
        <v>483</v>
      </c>
      <c r="H81" s="86" t="s">
        <v>411</v>
      </c>
      <c r="I81" s="18" t="s">
        <v>241</v>
      </c>
      <c r="J81" s="18"/>
      <c r="K81" s="153">
        <v>19840</v>
      </c>
    </row>
    <row r="82" spans="1:11" s="159" customFormat="1" ht="13.5" customHeight="1">
      <c r="A82" s="427"/>
      <c r="B82" s="183" t="s">
        <v>500</v>
      </c>
      <c r="C82" s="24" t="s">
        <v>501</v>
      </c>
      <c r="D82" s="24">
        <v>144000</v>
      </c>
      <c r="E82" s="24" t="s">
        <v>410</v>
      </c>
      <c r="F82" s="184">
        <v>380</v>
      </c>
      <c r="G82" s="24" t="s">
        <v>483</v>
      </c>
      <c r="H82" s="107" t="s">
        <v>411</v>
      </c>
      <c r="I82" s="24" t="s">
        <v>241</v>
      </c>
      <c r="J82" s="24"/>
      <c r="K82" s="152">
        <v>22150</v>
      </c>
    </row>
    <row r="83" spans="1:11" s="159" customFormat="1" ht="13.5" customHeight="1">
      <c r="A83" s="427"/>
      <c r="B83" s="85" t="s">
        <v>502</v>
      </c>
      <c r="C83" s="18" t="s">
        <v>503</v>
      </c>
      <c r="D83" s="18">
        <v>180000</v>
      </c>
      <c r="E83" s="18" t="s">
        <v>410</v>
      </c>
      <c r="F83" s="182">
        <v>380</v>
      </c>
      <c r="G83" s="18" t="s">
        <v>483</v>
      </c>
      <c r="H83" s="86" t="s">
        <v>411</v>
      </c>
      <c r="I83" s="18" t="s">
        <v>241</v>
      </c>
      <c r="J83" s="18"/>
      <c r="K83" s="153">
        <v>27600</v>
      </c>
    </row>
    <row r="84" spans="1:11" s="159" customFormat="1" ht="13.5" customHeight="1">
      <c r="A84" s="427"/>
      <c r="B84" s="183" t="s">
        <v>504</v>
      </c>
      <c r="C84" s="24" t="s">
        <v>505</v>
      </c>
      <c r="D84" s="24">
        <v>240000</v>
      </c>
      <c r="E84" s="24" t="s">
        <v>410</v>
      </c>
      <c r="F84" s="184">
        <v>380</v>
      </c>
      <c r="G84" s="24" t="s">
        <v>483</v>
      </c>
      <c r="H84" s="107" t="s">
        <v>411</v>
      </c>
      <c r="I84" s="24" t="s">
        <v>241</v>
      </c>
      <c r="J84" s="24"/>
      <c r="K84" s="152">
        <v>31395</v>
      </c>
    </row>
    <row r="85" spans="1:11" s="159" customFormat="1" ht="19.5" customHeight="1">
      <c r="A85" s="429"/>
      <c r="B85" s="429"/>
      <c r="C85" s="429"/>
      <c r="D85" s="429"/>
      <c r="E85" s="429"/>
      <c r="F85" s="429"/>
      <c r="G85" s="429"/>
      <c r="H85" s="429"/>
      <c r="I85" s="429"/>
      <c r="J85" s="429"/>
      <c r="K85" s="429"/>
    </row>
    <row r="86" spans="1:11" s="159" customFormat="1" ht="13.5" customHeight="1">
      <c r="A86" s="185" t="s">
        <v>506</v>
      </c>
      <c r="B86" s="161" t="s">
        <v>507</v>
      </c>
      <c r="C86" s="68" t="s">
        <v>508</v>
      </c>
      <c r="D86" s="68">
        <v>120000</v>
      </c>
      <c r="E86" s="68" t="s">
        <v>410</v>
      </c>
      <c r="F86" s="68">
        <v>480</v>
      </c>
      <c r="G86" s="68">
        <v>380</v>
      </c>
      <c r="H86" s="68" t="s">
        <v>422</v>
      </c>
      <c r="I86" s="68" t="s">
        <v>241</v>
      </c>
      <c r="J86" s="68"/>
      <c r="K86" s="163">
        <v>36540</v>
      </c>
    </row>
    <row r="87" spans="1:15" ht="16.5" customHeight="1">
      <c r="A87" s="428" t="s">
        <v>509</v>
      </c>
      <c r="B87" s="428"/>
      <c r="C87" s="428"/>
      <c r="D87" s="428"/>
      <c r="E87" s="428"/>
      <c r="F87" s="428"/>
      <c r="G87" s="428"/>
      <c r="H87" s="428"/>
      <c r="I87" s="428"/>
      <c r="J87" s="428"/>
      <c r="K87" s="428"/>
      <c r="L87" s="159"/>
      <c r="M87" s="159"/>
      <c r="N87" s="159"/>
      <c r="O87" s="159"/>
    </row>
    <row r="88" spans="1:15" ht="10.5">
      <c r="A88" s="167"/>
      <c r="B88" s="167"/>
      <c r="C88" s="167"/>
      <c r="D88" s="186"/>
      <c r="E88" s="186"/>
      <c r="F88" s="167"/>
      <c r="G88" s="186"/>
      <c r="H88" s="186"/>
      <c r="I88" s="186"/>
      <c r="J88" s="186"/>
      <c r="K88" s="186"/>
      <c r="L88" s="159"/>
      <c r="M88" s="159"/>
      <c r="N88" s="159"/>
      <c r="O88" s="159"/>
    </row>
    <row r="89" spans="1:15" ht="10.5">
      <c r="A89" s="167"/>
      <c r="B89" s="167"/>
      <c r="C89" s="167"/>
      <c r="D89" s="186"/>
      <c r="E89" s="186"/>
      <c r="F89" s="167"/>
      <c r="G89" s="186"/>
      <c r="H89" s="186"/>
      <c r="I89" s="186"/>
      <c r="J89" s="186"/>
      <c r="K89" s="186"/>
      <c r="L89" s="159"/>
      <c r="M89" s="159"/>
      <c r="N89" s="159"/>
      <c r="O89" s="159"/>
    </row>
    <row r="90" spans="12:15" ht="10.5">
      <c r="L90" s="159"/>
      <c r="M90" s="159"/>
      <c r="N90" s="159"/>
      <c r="O90" s="159"/>
    </row>
    <row r="91" spans="12:15" ht="10.5">
      <c r="L91" s="159"/>
      <c r="M91" s="159"/>
      <c r="N91" s="159"/>
      <c r="O91" s="159"/>
    </row>
    <row r="92" spans="12:15" ht="10.5">
      <c r="L92" s="159"/>
      <c r="M92" s="159"/>
      <c r="N92" s="159"/>
      <c r="O92" s="159"/>
    </row>
    <row r="93" spans="12:15" ht="10.5">
      <c r="L93" s="159"/>
      <c r="M93" s="159"/>
      <c r="N93" s="159"/>
      <c r="O93" s="159"/>
    </row>
    <row r="94" spans="12:15" ht="10.5">
      <c r="L94" s="159"/>
      <c r="M94" s="159"/>
      <c r="N94" s="159"/>
      <c r="O94" s="159"/>
    </row>
    <row r="95" spans="12:15" ht="10.5">
      <c r="L95" s="159"/>
      <c r="M95" s="159"/>
      <c r="N95" s="159"/>
      <c r="O95" s="159"/>
    </row>
    <row r="96" spans="12:15" ht="10.5">
      <c r="L96" s="159"/>
      <c r="M96" s="159"/>
      <c r="N96" s="159"/>
      <c r="O96" s="159"/>
    </row>
    <row r="97" spans="12:15" ht="10.5">
      <c r="L97" s="159"/>
      <c r="M97" s="159"/>
      <c r="N97" s="159"/>
      <c r="O97" s="159"/>
    </row>
    <row r="98" spans="12:15" ht="10.5">
      <c r="L98" s="159"/>
      <c r="M98" s="159"/>
      <c r="N98" s="159"/>
      <c r="O98" s="159"/>
    </row>
    <row r="99" spans="12:15" ht="10.5">
      <c r="L99" s="159"/>
      <c r="M99" s="159"/>
      <c r="N99" s="159"/>
      <c r="O99" s="159"/>
    </row>
    <row r="100" spans="12:15" ht="10.5">
      <c r="L100" s="159"/>
      <c r="M100" s="159"/>
      <c r="N100" s="159"/>
      <c r="O100" s="159"/>
    </row>
    <row r="101" spans="12:15" ht="10.5">
      <c r="L101" s="159"/>
      <c r="M101" s="159"/>
      <c r="N101" s="159"/>
      <c r="O101" s="159"/>
    </row>
  </sheetData>
  <sheetProtection selectLockedCells="1" selectUnlockedCells="1"/>
  <mergeCells count="38">
    <mergeCell ref="A85:K85"/>
    <mergeCell ref="A87:K87"/>
    <mergeCell ref="A52:K52"/>
    <mergeCell ref="A53:A61"/>
    <mergeCell ref="A62:K62"/>
    <mergeCell ref="A63:A70"/>
    <mergeCell ref="A71:K71"/>
    <mergeCell ref="A72:A84"/>
    <mergeCell ref="G46:G47"/>
    <mergeCell ref="H46:H47"/>
    <mergeCell ref="I46:I47"/>
    <mergeCell ref="J46:J47"/>
    <mergeCell ref="A49:A51"/>
    <mergeCell ref="A27:A37"/>
    <mergeCell ref="A38:K38"/>
    <mergeCell ref="A39:A42"/>
    <mergeCell ref="A43:K43"/>
    <mergeCell ref="A45:K45"/>
    <mergeCell ref="A46:B47"/>
    <mergeCell ref="C46:C47"/>
    <mergeCell ref="D46:D47"/>
    <mergeCell ref="E46:E47"/>
    <mergeCell ref="F46:F47"/>
    <mergeCell ref="A4:K4"/>
    <mergeCell ref="A5:A13"/>
    <mergeCell ref="A14:K14"/>
    <mergeCell ref="A15:A25"/>
    <mergeCell ref="A26:K26"/>
    <mergeCell ref="A1:K1"/>
    <mergeCell ref="A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479166666666667" right="0.7479166666666667" top="0.9451388888888889" bottom="0.03958333333333333" header="0.27569444444444446" footer="0.5118055555555555"/>
  <pageSetup horizontalDpi="300" verticalDpi="300" orientation="landscape" paperSize="9" scale="80"/>
  <headerFooter alignWithMargins="0">
    <oddHeader>&amp;R&amp;9Украинская Альтернативная Энергетика
Украина
Киев, ул. Тургеневская 74, офис 2
Тел/факс: +38(044)3613900
E-mail: mail@ae.net.ua</oddHeader>
  </headerFooter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M49"/>
  <sheetViews>
    <sheetView zoomScalePageLayoutView="0" workbookViewId="0" topLeftCell="C1">
      <selection activeCell="N2" sqref="N1:N16384"/>
    </sheetView>
  </sheetViews>
  <sheetFormatPr defaultColWidth="9.140625" defaultRowHeight="12.75"/>
  <cols>
    <col min="1" max="1" width="5.8515625" style="100" customWidth="1"/>
    <col min="2" max="2" width="21.7109375" style="100" customWidth="1"/>
    <col min="3" max="3" width="11.7109375" style="100" customWidth="1"/>
    <col min="4" max="4" width="17.140625" style="100" customWidth="1"/>
    <col min="5" max="5" width="12.7109375" style="100" customWidth="1"/>
    <col min="6" max="7" width="11.7109375" style="100" customWidth="1"/>
    <col min="8" max="8" width="13.7109375" style="100" customWidth="1"/>
    <col min="9" max="9" width="10.140625" style="100" customWidth="1"/>
    <col min="10" max="10" width="13.7109375" style="100" customWidth="1"/>
    <col min="11" max="11" width="11.7109375" style="100" customWidth="1"/>
    <col min="12" max="12" width="0.42578125" style="100" customWidth="1"/>
    <col min="13" max="13" width="11.7109375" style="100" customWidth="1"/>
    <col min="14" max="16384" width="9.140625" style="100" customWidth="1"/>
  </cols>
  <sheetData>
    <row r="1" spans="1:13" s="187" customFormat="1" ht="25.5" customHeight="1">
      <c r="A1" s="384" t="s">
        <v>510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s="187" customFormat="1" ht="10.5" customHeight="1">
      <c r="A2" s="7" t="s">
        <v>511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2:13" s="187" customFormat="1" ht="10.5" customHeight="1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 ht="25.5" customHeight="1">
      <c r="A4" s="387" t="s">
        <v>229</v>
      </c>
      <c r="B4" s="387"/>
      <c r="C4" s="383" t="s">
        <v>389</v>
      </c>
      <c r="D4" s="383" t="s">
        <v>403</v>
      </c>
      <c r="E4" s="383" t="s">
        <v>512</v>
      </c>
      <c r="F4" s="383" t="s">
        <v>513</v>
      </c>
      <c r="G4" s="383" t="s">
        <v>514</v>
      </c>
      <c r="H4" s="383" t="s">
        <v>515</v>
      </c>
      <c r="I4" s="383" t="s">
        <v>516</v>
      </c>
      <c r="J4" s="383" t="s">
        <v>517</v>
      </c>
      <c r="K4" s="383" t="s">
        <v>518</v>
      </c>
      <c r="L4" s="383"/>
      <c r="M4" s="373" t="s">
        <v>23</v>
      </c>
    </row>
    <row r="5" spans="1:13" ht="30" customHeight="1">
      <c r="A5" s="387"/>
      <c r="B5" s="387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14" t="s">
        <v>28</v>
      </c>
    </row>
    <row r="6" spans="1:13" ht="18" customHeight="1">
      <c r="A6" s="430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</row>
    <row r="7" spans="1:13" s="189" customFormat="1" ht="13.5" customHeight="1">
      <c r="A7" s="414" t="s">
        <v>519</v>
      </c>
      <c r="B7" s="65" t="s">
        <v>416</v>
      </c>
      <c r="C7" s="24" t="s">
        <v>520</v>
      </c>
      <c r="D7" s="24">
        <v>600</v>
      </c>
      <c r="E7" s="24">
        <v>900</v>
      </c>
      <c r="F7" s="24" t="s">
        <v>410</v>
      </c>
      <c r="G7" s="24">
        <v>12</v>
      </c>
      <c r="H7" s="24" t="s">
        <v>521</v>
      </c>
      <c r="I7" s="24">
        <v>8</v>
      </c>
      <c r="J7" s="24" t="s">
        <v>522</v>
      </c>
      <c r="K7" s="24" t="s">
        <v>272</v>
      </c>
      <c r="L7" s="24"/>
      <c r="M7" s="152">
        <v>182</v>
      </c>
    </row>
    <row r="8" spans="1:13" s="189" customFormat="1" ht="13.5" customHeight="1">
      <c r="A8" s="414"/>
      <c r="B8" s="171" t="s">
        <v>417</v>
      </c>
      <c r="C8" s="18" t="s">
        <v>520</v>
      </c>
      <c r="D8" s="18">
        <v>900</v>
      </c>
      <c r="E8" s="18">
        <v>1150</v>
      </c>
      <c r="F8" s="18" t="s">
        <v>410</v>
      </c>
      <c r="G8" s="18">
        <v>12</v>
      </c>
      <c r="H8" s="18" t="s">
        <v>521</v>
      </c>
      <c r="I8" s="18">
        <v>30</v>
      </c>
      <c r="J8" s="18" t="s">
        <v>522</v>
      </c>
      <c r="K8" s="18" t="s">
        <v>272</v>
      </c>
      <c r="L8" s="18"/>
      <c r="M8" s="153">
        <v>365</v>
      </c>
    </row>
    <row r="9" spans="1:13" s="189" customFormat="1" ht="13.5" customHeight="1">
      <c r="A9" s="414"/>
      <c r="B9" s="172" t="s">
        <v>426</v>
      </c>
      <c r="C9" s="24" t="s">
        <v>520</v>
      </c>
      <c r="D9" s="24">
        <v>1200</v>
      </c>
      <c r="E9" s="24">
        <v>1800</v>
      </c>
      <c r="F9" s="24" t="s">
        <v>410</v>
      </c>
      <c r="G9" s="24">
        <v>24</v>
      </c>
      <c r="H9" s="24" t="s">
        <v>521</v>
      </c>
      <c r="I9" s="24">
        <v>16</v>
      </c>
      <c r="J9" s="24" t="s">
        <v>522</v>
      </c>
      <c r="K9" s="24" t="s">
        <v>272</v>
      </c>
      <c r="L9" s="24"/>
      <c r="M9" s="152">
        <v>365</v>
      </c>
    </row>
    <row r="10" spans="1:13" s="189" customFormat="1" ht="13.5" customHeight="1">
      <c r="A10" s="414"/>
      <c r="B10" s="171" t="s">
        <v>418</v>
      </c>
      <c r="C10" s="18" t="s">
        <v>520</v>
      </c>
      <c r="D10" s="18">
        <v>1600</v>
      </c>
      <c r="E10" s="18">
        <v>2200</v>
      </c>
      <c r="F10" s="18" t="s">
        <v>410</v>
      </c>
      <c r="G10" s="18">
        <v>12</v>
      </c>
      <c r="H10" s="18" t="s">
        <v>521</v>
      </c>
      <c r="I10" s="18">
        <v>30</v>
      </c>
      <c r="J10" s="18" t="s">
        <v>522</v>
      </c>
      <c r="K10" s="18" t="s">
        <v>272</v>
      </c>
      <c r="L10" s="18"/>
      <c r="M10" s="153">
        <v>580</v>
      </c>
    </row>
    <row r="11" spans="1:13" s="189" customFormat="1" ht="13.5" customHeight="1">
      <c r="A11" s="414"/>
      <c r="B11" s="172" t="s">
        <v>427</v>
      </c>
      <c r="C11" s="24" t="s">
        <v>520</v>
      </c>
      <c r="D11" s="24">
        <v>2000</v>
      </c>
      <c r="E11" s="24">
        <v>3000</v>
      </c>
      <c r="F11" s="24" t="s">
        <v>410</v>
      </c>
      <c r="G11" s="24">
        <v>24</v>
      </c>
      <c r="H11" s="24" t="s">
        <v>521</v>
      </c>
      <c r="I11" s="24">
        <v>16</v>
      </c>
      <c r="J11" s="24" t="s">
        <v>522</v>
      </c>
      <c r="K11" s="24" t="s">
        <v>272</v>
      </c>
      <c r="L11" s="24"/>
      <c r="M11" s="152">
        <v>580</v>
      </c>
    </row>
    <row r="12" spans="1:13" s="189" customFormat="1" ht="13.5" customHeight="1">
      <c r="A12" s="414"/>
      <c r="B12" s="171" t="s">
        <v>438</v>
      </c>
      <c r="C12" s="18" t="s">
        <v>520</v>
      </c>
      <c r="D12" s="18">
        <v>2200</v>
      </c>
      <c r="E12" s="18">
        <v>4200</v>
      </c>
      <c r="F12" s="18" t="s">
        <v>410</v>
      </c>
      <c r="G12" s="18">
        <v>48</v>
      </c>
      <c r="H12" s="18" t="s">
        <v>521</v>
      </c>
      <c r="I12" s="18">
        <v>16</v>
      </c>
      <c r="J12" s="18" t="s">
        <v>522</v>
      </c>
      <c r="K12" s="18" t="s">
        <v>272</v>
      </c>
      <c r="L12" s="18"/>
      <c r="M12" s="153">
        <v>580</v>
      </c>
    </row>
    <row r="13" spans="1:13" s="189" customFormat="1" ht="13.5" customHeight="1">
      <c r="A13" s="414"/>
      <c r="B13" s="172" t="s">
        <v>428</v>
      </c>
      <c r="C13" s="24" t="s">
        <v>520</v>
      </c>
      <c r="D13" s="24">
        <v>3000</v>
      </c>
      <c r="E13" s="24">
        <v>4500</v>
      </c>
      <c r="F13" s="24" t="s">
        <v>410</v>
      </c>
      <c r="G13" s="24">
        <v>24</v>
      </c>
      <c r="H13" s="24" t="s">
        <v>521</v>
      </c>
      <c r="I13" s="24">
        <v>16</v>
      </c>
      <c r="J13" s="24" t="s">
        <v>522</v>
      </c>
      <c r="K13" s="24" t="s">
        <v>272</v>
      </c>
      <c r="L13" s="24"/>
      <c r="M13" s="152">
        <v>780</v>
      </c>
    </row>
    <row r="14" spans="1:13" s="189" customFormat="1" ht="13.5" customHeight="1">
      <c r="A14" s="414"/>
      <c r="B14" s="171" t="s">
        <v>439</v>
      </c>
      <c r="C14" s="18" t="s">
        <v>520</v>
      </c>
      <c r="D14" s="18">
        <v>3000</v>
      </c>
      <c r="E14" s="18">
        <v>5500</v>
      </c>
      <c r="F14" s="18" t="s">
        <v>410</v>
      </c>
      <c r="G14" s="18">
        <v>48</v>
      </c>
      <c r="H14" s="18" t="s">
        <v>521</v>
      </c>
      <c r="I14" s="18">
        <v>8</v>
      </c>
      <c r="J14" s="18" t="s">
        <v>522</v>
      </c>
      <c r="K14" s="18" t="s">
        <v>272</v>
      </c>
      <c r="L14" s="18"/>
      <c r="M14" s="153">
        <v>780</v>
      </c>
    </row>
    <row r="15" spans="1:13" s="189" customFormat="1" ht="13.5" customHeight="1">
      <c r="A15" s="414"/>
      <c r="B15" s="65" t="s">
        <v>454</v>
      </c>
      <c r="C15" s="24" t="s">
        <v>523</v>
      </c>
      <c r="D15" s="24">
        <v>4200</v>
      </c>
      <c r="E15" s="24">
        <v>6300</v>
      </c>
      <c r="F15" s="24" t="s">
        <v>410</v>
      </c>
      <c r="G15" s="184">
        <v>240</v>
      </c>
      <c r="H15" s="24" t="s">
        <v>521</v>
      </c>
      <c r="I15" s="108">
        <v>10</v>
      </c>
      <c r="J15" s="24" t="s">
        <v>524</v>
      </c>
      <c r="K15" s="24" t="s">
        <v>241</v>
      </c>
      <c r="L15" s="24"/>
      <c r="M15" s="152">
        <v>1580</v>
      </c>
    </row>
    <row r="16" spans="1:13" s="189" customFormat="1" ht="13.5" customHeight="1">
      <c r="A16" s="414"/>
      <c r="B16" s="67" t="s">
        <v>455</v>
      </c>
      <c r="C16" s="18" t="s">
        <v>523</v>
      </c>
      <c r="D16" s="18">
        <v>7000</v>
      </c>
      <c r="E16" s="18">
        <v>10500</v>
      </c>
      <c r="F16" s="18" t="s">
        <v>410</v>
      </c>
      <c r="G16" s="182">
        <v>240</v>
      </c>
      <c r="H16" s="18" t="s">
        <v>521</v>
      </c>
      <c r="I16" s="106">
        <v>10</v>
      </c>
      <c r="J16" s="18" t="s">
        <v>524</v>
      </c>
      <c r="K16" s="18" t="s">
        <v>241</v>
      </c>
      <c r="L16" s="18"/>
      <c r="M16" s="153">
        <v>2250</v>
      </c>
    </row>
    <row r="17" spans="1:13" s="189" customFormat="1" ht="13.5" customHeight="1">
      <c r="A17" s="414"/>
      <c r="B17" s="65" t="s">
        <v>456</v>
      </c>
      <c r="C17" s="24" t="s">
        <v>523</v>
      </c>
      <c r="D17" s="24">
        <v>10500</v>
      </c>
      <c r="E17" s="24">
        <v>15700</v>
      </c>
      <c r="F17" s="24" t="s">
        <v>410</v>
      </c>
      <c r="G17" s="184">
        <v>240</v>
      </c>
      <c r="H17" s="184" t="s">
        <v>525</v>
      </c>
      <c r="I17" s="108">
        <v>10</v>
      </c>
      <c r="J17" s="24" t="s">
        <v>526</v>
      </c>
      <c r="K17" s="24" t="s">
        <v>241</v>
      </c>
      <c r="L17" s="24"/>
      <c r="M17" s="152">
        <v>3650</v>
      </c>
    </row>
    <row r="18" spans="1:13" s="189" customFormat="1" ht="13.5" customHeight="1">
      <c r="A18" s="414"/>
      <c r="B18" s="67" t="s">
        <v>457</v>
      </c>
      <c r="C18" s="18" t="s">
        <v>523</v>
      </c>
      <c r="D18" s="18">
        <v>14000</v>
      </c>
      <c r="E18" s="18">
        <v>21000</v>
      </c>
      <c r="F18" s="18" t="s">
        <v>410</v>
      </c>
      <c r="G18" s="182">
        <v>240</v>
      </c>
      <c r="H18" s="182" t="s">
        <v>525</v>
      </c>
      <c r="I18" s="106">
        <v>10</v>
      </c>
      <c r="J18" s="18" t="s">
        <v>526</v>
      </c>
      <c r="K18" s="18" t="s">
        <v>241</v>
      </c>
      <c r="L18" s="18"/>
      <c r="M18" s="153">
        <v>4380</v>
      </c>
    </row>
    <row r="19" spans="1:13" s="189" customFormat="1" ht="13.5" customHeight="1">
      <c r="A19" s="414"/>
      <c r="B19" s="65" t="s">
        <v>474</v>
      </c>
      <c r="C19" s="24" t="s">
        <v>523</v>
      </c>
      <c r="D19" s="24">
        <v>8000</v>
      </c>
      <c r="E19" s="24">
        <v>12000</v>
      </c>
      <c r="F19" s="24" t="s">
        <v>410</v>
      </c>
      <c r="G19" s="184">
        <v>360</v>
      </c>
      <c r="H19" s="24" t="s">
        <v>521</v>
      </c>
      <c r="I19" s="108">
        <v>10</v>
      </c>
      <c r="J19" s="24" t="s">
        <v>526</v>
      </c>
      <c r="K19" s="24" t="s">
        <v>241</v>
      </c>
      <c r="L19" s="24"/>
      <c r="M19" s="163">
        <v>4410</v>
      </c>
    </row>
    <row r="20" spans="1:13" s="189" customFormat="1" ht="13.5" customHeight="1">
      <c r="A20" s="414"/>
      <c r="B20" s="67" t="s">
        <v>475</v>
      </c>
      <c r="C20" s="18" t="s">
        <v>523</v>
      </c>
      <c r="D20" s="18">
        <v>12000</v>
      </c>
      <c r="E20" s="18">
        <v>18000</v>
      </c>
      <c r="F20" s="18" t="s">
        <v>410</v>
      </c>
      <c r="G20" s="182">
        <v>360</v>
      </c>
      <c r="H20" s="18" t="s">
        <v>521</v>
      </c>
      <c r="I20" s="106">
        <v>10</v>
      </c>
      <c r="J20" s="18" t="s">
        <v>526</v>
      </c>
      <c r="K20" s="18" t="s">
        <v>241</v>
      </c>
      <c r="L20" s="18"/>
      <c r="M20" s="166">
        <v>5460</v>
      </c>
    </row>
    <row r="21" spans="1:13" s="189" customFormat="1" ht="13.5" customHeight="1">
      <c r="A21" s="414"/>
      <c r="B21" s="65" t="s">
        <v>476</v>
      </c>
      <c r="C21" s="24" t="s">
        <v>523</v>
      </c>
      <c r="D21" s="24">
        <v>16000</v>
      </c>
      <c r="E21" s="24">
        <v>24000</v>
      </c>
      <c r="F21" s="24" t="s">
        <v>410</v>
      </c>
      <c r="G21" s="184">
        <v>360</v>
      </c>
      <c r="H21" s="24" t="s">
        <v>521</v>
      </c>
      <c r="I21" s="108">
        <v>10</v>
      </c>
      <c r="J21" s="24" t="s">
        <v>526</v>
      </c>
      <c r="K21" s="24" t="s">
        <v>241</v>
      </c>
      <c r="L21" s="24"/>
      <c r="M21" s="163">
        <v>6400</v>
      </c>
    </row>
    <row r="22" spans="1:13" s="189" customFormat="1" ht="13.5" customHeight="1">
      <c r="A22" s="414"/>
      <c r="B22" s="67" t="s">
        <v>477</v>
      </c>
      <c r="C22" s="18" t="s">
        <v>523</v>
      </c>
      <c r="D22" s="18">
        <v>24000</v>
      </c>
      <c r="E22" s="18">
        <v>36000</v>
      </c>
      <c r="F22" s="18" t="s">
        <v>410</v>
      </c>
      <c r="G22" s="182">
        <v>360</v>
      </c>
      <c r="H22" s="18" t="s">
        <v>521</v>
      </c>
      <c r="I22" s="106">
        <v>10</v>
      </c>
      <c r="J22" s="18" t="s">
        <v>526</v>
      </c>
      <c r="K22" s="18" t="s">
        <v>241</v>
      </c>
      <c r="L22" s="18"/>
      <c r="M22" s="166">
        <v>8295</v>
      </c>
    </row>
    <row r="23" spans="1:13" s="189" customFormat="1" ht="13.5" customHeight="1">
      <c r="A23" s="414"/>
      <c r="B23" s="65" t="s">
        <v>478</v>
      </c>
      <c r="C23" s="24" t="s">
        <v>523</v>
      </c>
      <c r="D23" s="24">
        <v>32000</v>
      </c>
      <c r="E23" s="24">
        <v>48000</v>
      </c>
      <c r="F23" s="24" t="s">
        <v>410</v>
      </c>
      <c r="G23" s="184">
        <v>360</v>
      </c>
      <c r="H23" s="24" t="s">
        <v>521</v>
      </c>
      <c r="I23" s="108">
        <v>10</v>
      </c>
      <c r="J23" s="24" t="s">
        <v>526</v>
      </c>
      <c r="K23" s="24" t="s">
        <v>241</v>
      </c>
      <c r="L23" s="24"/>
      <c r="M23" s="163">
        <v>9660</v>
      </c>
    </row>
    <row r="24" spans="1:13" s="189" customFormat="1" ht="13.5" customHeight="1">
      <c r="A24" s="414"/>
      <c r="B24" s="168" t="s">
        <v>527</v>
      </c>
      <c r="C24" s="18" t="s">
        <v>523</v>
      </c>
      <c r="D24" s="72">
        <v>1000</v>
      </c>
      <c r="E24" s="72">
        <v>2000</v>
      </c>
      <c r="F24" s="18" t="s">
        <v>410</v>
      </c>
      <c r="G24" s="18">
        <v>24</v>
      </c>
      <c r="H24" s="18" t="s">
        <v>521</v>
      </c>
      <c r="I24" s="106">
        <v>70</v>
      </c>
      <c r="J24" s="18" t="s">
        <v>524</v>
      </c>
      <c r="K24" s="18" t="s">
        <v>241</v>
      </c>
      <c r="L24" s="18"/>
      <c r="M24" s="166">
        <v>640</v>
      </c>
    </row>
    <row r="25" spans="1:13" s="189" customFormat="1" ht="13.5" customHeight="1">
      <c r="A25" s="414"/>
      <c r="B25" s="161" t="s">
        <v>528</v>
      </c>
      <c r="C25" s="24" t="s">
        <v>523</v>
      </c>
      <c r="D25" s="68">
        <v>2000</v>
      </c>
      <c r="E25" s="68">
        <v>4000</v>
      </c>
      <c r="F25" s="24" t="s">
        <v>410</v>
      </c>
      <c r="G25" s="24">
        <v>24</v>
      </c>
      <c r="H25" s="24" t="s">
        <v>521</v>
      </c>
      <c r="I25" s="108">
        <v>70</v>
      </c>
      <c r="J25" s="24" t="s">
        <v>524</v>
      </c>
      <c r="K25" s="24" t="s">
        <v>241</v>
      </c>
      <c r="L25" s="24"/>
      <c r="M25" s="163">
        <v>790</v>
      </c>
    </row>
    <row r="26" spans="1:13" s="189" customFormat="1" ht="13.5" customHeight="1">
      <c r="A26" s="414"/>
      <c r="B26" s="85" t="s">
        <v>529</v>
      </c>
      <c r="C26" s="18" t="s">
        <v>523</v>
      </c>
      <c r="D26" s="18">
        <v>3000</v>
      </c>
      <c r="E26" s="18">
        <v>6000</v>
      </c>
      <c r="F26" s="18" t="s">
        <v>410</v>
      </c>
      <c r="G26" s="18">
        <v>24</v>
      </c>
      <c r="H26" s="18" t="s">
        <v>521</v>
      </c>
      <c r="I26" s="106">
        <v>70</v>
      </c>
      <c r="J26" s="18" t="s">
        <v>524</v>
      </c>
      <c r="K26" s="18" t="s">
        <v>241</v>
      </c>
      <c r="L26" s="18"/>
      <c r="M26" s="166">
        <v>980</v>
      </c>
    </row>
    <row r="27" spans="1:13" s="189" customFormat="1" ht="13.5" customHeight="1">
      <c r="A27" s="414"/>
      <c r="B27" s="183" t="s">
        <v>530</v>
      </c>
      <c r="C27" s="24" t="s">
        <v>523</v>
      </c>
      <c r="D27" s="24">
        <v>4000</v>
      </c>
      <c r="E27" s="24">
        <v>8000</v>
      </c>
      <c r="F27" s="24" t="s">
        <v>410</v>
      </c>
      <c r="G27" s="24">
        <v>24</v>
      </c>
      <c r="H27" s="24" t="s">
        <v>521</v>
      </c>
      <c r="I27" s="108">
        <v>70</v>
      </c>
      <c r="J27" s="24" t="s">
        <v>531</v>
      </c>
      <c r="K27" s="24" t="s">
        <v>241</v>
      </c>
      <c r="L27" s="24"/>
      <c r="M27" s="163">
        <v>1220</v>
      </c>
    </row>
    <row r="28" spans="1:13" s="189" customFormat="1" ht="13.5" customHeight="1">
      <c r="A28" s="414"/>
      <c r="B28" s="85" t="s">
        <v>532</v>
      </c>
      <c r="C28" s="18" t="s">
        <v>523</v>
      </c>
      <c r="D28" s="18">
        <v>3000</v>
      </c>
      <c r="E28" s="18">
        <v>6000</v>
      </c>
      <c r="F28" s="18" t="s">
        <v>410</v>
      </c>
      <c r="G28" s="18">
        <v>48</v>
      </c>
      <c r="H28" s="18" t="s">
        <v>521</v>
      </c>
      <c r="I28" s="106">
        <v>70</v>
      </c>
      <c r="J28" s="18" t="s">
        <v>533</v>
      </c>
      <c r="K28" s="18" t="s">
        <v>241</v>
      </c>
      <c r="L28" s="18"/>
      <c r="M28" s="166">
        <v>940</v>
      </c>
    </row>
    <row r="29" spans="1:13" s="189" customFormat="1" ht="13.5" customHeight="1">
      <c r="A29" s="414"/>
      <c r="B29" s="183" t="s">
        <v>534</v>
      </c>
      <c r="C29" s="24" t="s">
        <v>523</v>
      </c>
      <c r="D29" s="24">
        <v>4000</v>
      </c>
      <c r="E29" s="24">
        <v>8000</v>
      </c>
      <c r="F29" s="24" t="s">
        <v>410</v>
      </c>
      <c r="G29" s="24">
        <v>48</v>
      </c>
      <c r="H29" s="24" t="s">
        <v>521</v>
      </c>
      <c r="I29" s="108">
        <v>70</v>
      </c>
      <c r="J29" s="24" t="s">
        <v>535</v>
      </c>
      <c r="K29" s="24" t="s">
        <v>241</v>
      </c>
      <c r="L29" s="24"/>
      <c r="M29" s="163">
        <v>1180</v>
      </c>
    </row>
    <row r="30" spans="1:13" s="189" customFormat="1" ht="13.5" customHeight="1">
      <c r="A30" s="414"/>
      <c r="B30" s="85" t="s">
        <v>536</v>
      </c>
      <c r="C30" s="18" t="s">
        <v>523</v>
      </c>
      <c r="D30" s="18">
        <v>5000</v>
      </c>
      <c r="E30" s="18">
        <v>10000</v>
      </c>
      <c r="F30" s="18" t="s">
        <v>410</v>
      </c>
      <c r="G30" s="18">
        <v>48</v>
      </c>
      <c r="H30" s="18" t="s">
        <v>521</v>
      </c>
      <c r="I30" s="106">
        <v>70</v>
      </c>
      <c r="J30" s="18" t="s">
        <v>537</v>
      </c>
      <c r="K30" s="18" t="s">
        <v>241</v>
      </c>
      <c r="L30" s="18"/>
      <c r="M30" s="166">
        <v>1420</v>
      </c>
    </row>
    <row r="31" spans="1:13" s="189" customFormat="1" ht="13.5" customHeight="1">
      <c r="A31" s="414"/>
      <c r="B31" s="183" t="s">
        <v>538</v>
      </c>
      <c r="C31" s="24" t="s">
        <v>523</v>
      </c>
      <c r="D31" s="24">
        <v>6000</v>
      </c>
      <c r="E31" s="24">
        <v>12000</v>
      </c>
      <c r="F31" s="24" t="s">
        <v>410</v>
      </c>
      <c r="G31" s="24">
        <v>48</v>
      </c>
      <c r="H31" s="24" t="s">
        <v>521</v>
      </c>
      <c r="I31" s="108">
        <v>70</v>
      </c>
      <c r="J31" s="24" t="s">
        <v>539</v>
      </c>
      <c r="K31" s="24" t="s">
        <v>241</v>
      </c>
      <c r="L31" s="24"/>
      <c r="M31" s="163">
        <v>1570</v>
      </c>
    </row>
    <row r="32" spans="1:13" s="189" customFormat="1" ht="20.25" customHeight="1">
      <c r="A32" s="431"/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</row>
    <row r="33" spans="1:13" s="189" customFormat="1" ht="13.5" customHeight="1">
      <c r="A33" s="414" t="s">
        <v>479</v>
      </c>
      <c r="B33" s="65" t="s">
        <v>482</v>
      </c>
      <c r="C33" s="24" t="s">
        <v>523</v>
      </c>
      <c r="D33" s="24" t="s">
        <v>461</v>
      </c>
      <c r="E33" s="24">
        <v>12000</v>
      </c>
      <c r="F33" s="24" t="s">
        <v>410</v>
      </c>
      <c r="G33" s="184">
        <v>380</v>
      </c>
      <c r="H33" s="184" t="s">
        <v>540</v>
      </c>
      <c r="I33" s="108">
        <v>10</v>
      </c>
      <c r="J33" s="24" t="s">
        <v>526</v>
      </c>
      <c r="K33" s="24" t="s">
        <v>241</v>
      </c>
      <c r="L33" s="24"/>
      <c r="M33" s="152">
        <v>5350</v>
      </c>
    </row>
    <row r="34" spans="1:13" s="189" customFormat="1" ht="13.5" customHeight="1">
      <c r="A34" s="414"/>
      <c r="B34" s="67" t="s">
        <v>484</v>
      </c>
      <c r="C34" s="18" t="s">
        <v>523</v>
      </c>
      <c r="D34" s="18" t="s">
        <v>485</v>
      </c>
      <c r="E34" s="18">
        <v>18000</v>
      </c>
      <c r="F34" s="18" t="s">
        <v>410</v>
      </c>
      <c r="G34" s="182">
        <v>380</v>
      </c>
      <c r="H34" s="182" t="s">
        <v>540</v>
      </c>
      <c r="I34" s="106">
        <v>10</v>
      </c>
      <c r="J34" s="18" t="s">
        <v>526</v>
      </c>
      <c r="K34" s="18" t="s">
        <v>241</v>
      </c>
      <c r="L34" s="18"/>
      <c r="M34" s="153">
        <v>6510</v>
      </c>
    </row>
    <row r="35" spans="1:13" s="189" customFormat="1" ht="13.5" customHeight="1">
      <c r="A35" s="414"/>
      <c r="B35" s="65" t="s">
        <v>486</v>
      </c>
      <c r="C35" s="24" t="s">
        <v>523</v>
      </c>
      <c r="D35" s="24" t="s">
        <v>487</v>
      </c>
      <c r="E35" s="24">
        <v>24000</v>
      </c>
      <c r="F35" s="24" t="s">
        <v>410</v>
      </c>
      <c r="G35" s="184">
        <v>380</v>
      </c>
      <c r="H35" s="184" t="s">
        <v>540</v>
      </c>
      <c r="I35" s="108">
        <v>10</v>
      </c>
      <c r="J35" s="24" t="s">
        <v>526</v>
      </c>
      <c r="K35" s="24" t="s">
        <v>241</v>
      </c>
      <c r="L35" s="24"/>
      <c r="M35" s="152">
        <v>8190</v>
      </c>
    </row>
    <row r="36" spans="1:13" s="189" customFormat="1" ht="13.5" customHeight="1">
      <c r="A36" s="414"/>
      <c r="B36" s="67" t="s">
        <v>488</v>
      </c>
      <c r="C36" s="18" t="s">
        <v>523</v>
      </c>
      <c r="D36" s="18" t="s">
        <v>489</v>
      </c>
      <c r="E36" s="18">
        <v>36000</v>
      </c>
      <c r="F36" s="18" t="s">
        <v>410</v>
      </c>
      <c r="G36" s="182">
        <v>380</v>
      </c>
      <c r="H36" s="182" t="s">
        <v>540</v>
      </c>
      <c r="I36" s="106">
        <v>10</v>
      </c>
      <c r="J36" s="18" t="s">
        <v>526</v>
      </c>
      <c r="K36" s="18" t="s">
        <v>241</v>
      </c>
      <c r="L36" s="18"/>
      <c r="M36" s="153">
        <v>9340</v>
      </c>
    </row>
    <row r="37" spans="1:13" s="189" customFormat="1" ht="13.5" customHeight="1">
      <c r="A37" s="414"/>
      <c r="B37" s="65" t="s">
        <v>490</v>
      </c>
      <c r="C37" s="24" t="s">
        <v>523</v>
      </c>
      <c r="D37" s="24" t="s">
        <v>491</v>
      </c>
      <c r="E37" s="24">
        <v>48000</v>
      </c>
      <c r="F37" s="24" t="s">
        <v>410</v>
      </c>
      <c r="G37" s="184">
        <v>380</v>
      </c>
      <c r="H37" s="184" t="s">
        <v>540</v>
      </c>
      <c r="I37" s="108">
        <v>10</v>
      </c>
      <c r="J37" s="24" t="s">
        <v>526</v>
      </c>
      <c r="K37" s="24" t="s">
        <v>241</v>
      </c>
      <c r="L37" s="24"/>
      <c r="M37" s="152">
        <v>10710</v>
      </c>
    </row>
    <row r="38" spans="1:13" s="189" customFormat="1" ht="13.5" customHeight="1">
      <c r="A38" s="414"/>
      <c r="B38" s="67" t="s">
        <v>492</v>
      </c>
      <c r="C38" s="18" t="s">
        <v>523</v>
      </c>
      <c r="D38" s="18" t="s">
        <v>493</v>
      </c>
      <c r="E38" s="18">
        <v>60000</v>
      </c>
      <c r="F38" s="18" t="s">
        <v>410</v>
      </c>
      <c r="G38" s="182">
        <v>380</v>
      </c>
      <c r="H38" s="182" t="s">
        <v>540</v>
      </c>
      <c r="I38" s="106">
        <v>10</v>
      </c>
      <c r="J38" s="18" t="s">
        <v>526</v>
      </c>
      <c r="K38" s="18" t="s">
        <v>241</v>
      </c>
      <c r="L38" s="18"/>
      <c r="M38" s="153">
        <v>13440</v>
      </c>
    </row>
    <row r="39" spans="1:13" s="189" customFormat="1" ht="13.5" customHeight="1">
      <c r="A39" s="414"/>
      <c r="B39" s="65" t="s">
        <v>494</v>
      </c>
      <c r="C39" s="24" t="s">
        <v>523</v>
      </c>
      <c r="D39" s="24" t="s">
        <v>495</v>
      </c>
      <c r="E39" s="24">
        <v>72000</v>
      </c>
      <c r="F39" s="24" t="s">
        <v>410</v>
      </c>
      <c r="G39" s="184">
        <v>380</v>
      </c>
      <c r="H39" s="184" t="s">
        <v>540</v>
      </c>
      <c r="I39" s="108">
        <v>10</v>
      </c>
      <c r="J39" s="24" t="s">
        <v>526</v>
      </c>
      <c r="K39" s="24" t="s">
        <v>241</v>
      </c>
      <c r="L39" s="24"/>
      <c r="M39" s="152">
        <v>14280</v>
      </c>
    </row>
    <row r="40" spans="1:13" s="189" customFormat="1" ht="13.5" customHeight="1">
      <c r="A40" s="414"/>
      <c r="B40" s="67" t="s">
        <v>496</v>
      </c>
      <c r="C40" s="18" t="s">
        <v>523</v>
      </c>
      <c r="D40" s="18" t="s">
        <v>497</v>
      </c>
      <c r="E40" s="18">
        <v>96000</v>
      </c>
      <c r="F40" s="18" t="s">
        <v>410</v>
      </c>
      <c r="G40" s="182">
        <v>380</v>
      </c>
      <c r="H40" s="182" t="s">
        <v>540</v>
      </c>
      <c r="I40" s="106">
        <v>10</v>
      </c>
      <c r="J40" s="18" t="s">
        <v>526</v>
      </c>
      <c r="K40" s="18" t="s">
        <v>241</v>
      </c>
      <c r="L40" s="18"/>
      <c r="M40" s="153">
        <v>18480</v>
      </c>
    </row>
    <row r="41" spans="1:13" s="189" customFormat="1" ht="13.5" customHeight="1">
      <c r="A41" s="414"/>
      <c r="B41" s="65" t="s">
        <v>498</v>
      </c>
      <c r="C41" s="24" t="s">
        <v>523</v>
      </c>
      <c r="D41" s="24" t="s">
        <v>499</v>
      </c>
      <c r="E41" s="24">
        <v>120000</v>
      </c>
      <c r="F41" s="24" t="s">
        <v>410</v>
      </c>
      <c r="G41" s="184">
        <v>380</v>
      </c>
      <c r="H41" s="184" t="s">
        <v>540</v>
      </c>
      <c r="I41" s="108">
        <v>10</v>
      </c>
      <c r="J41" s="24" t="s">
        <v>526</v>
      </c>
      <c r="K41" s="24" t="s">
        <v>241</v>
      </c>
      <c r="L41" s="24"/>
      <c r="M41" s="152">
        <v>19840</v>
      </c>
    </row>
    <row r="42" spans="1:13" s="189" customFormat="1" ht="13.5" customHeight="1">
      <c r="A42" s="414"/>
      <c r="B42" s="67" t="s">
        <v>500</v>
      </c>
      <c r="C42" s="18" t="s">
        <v>523</v>
      </c>
      <c r="D42" s="18" t="s">
        <v>501</v>
      </c>
      <c r="E42" s="18">
        <v>144000</v>
      </c>
      <c r="F42" s="18" t="s">
        <v>410</v>
      </c>
      <c r="G42" s="182">
        <v>380</v>
      </c>
      <c r="H42" s="182" t="s">
        <v>540</v>
      </c>
      <c r="I42" s="106">
        <v>10</v>
      </c>
      <c r="J42" s="18" t="s">
        <v>526</v>
      </c>
      <c r="K42" s="18" t="s">
        <v>241</v>
      </c>
      <c r="L42" s="18"/>
      <c r="M42" s="153">
        <v>22150</v>
      </c>
    </row>
    <row r="43" spans="1:13" s="189" customFormat="1" ht="13.5" customHeight="1">
      <c r="A43" s="414"/>
      <c r="B43" s="65" t="s">
        <v>502</v>
      </c>
      <c r="C43" s="24" t="s">
        <v>523</v>
      </c>
      <c r="D43" s="24" t="s">
        <v>503</v>
      </c>
      <c r="E43" s="24">
        <v>180000</v>
      </c>
      <c r="F43" s="24" t="s">
        <v>410</v>
      </c>
      <c r="G43" s="184">
        <v>380</v>
      </c>
      <c r="H43" s="184" t="s">
        <v>540</v>
      </c>
      <c r="I43" s="108">
        <v>10</v>
      </c>
      <c r="J43" s="24" t="s">
        <v>526</v>
      </c>
      <c r="K43" s="24" t="s">
        <v>241</v>
      </c>
      <c r="L43" s="24"/>
      <c r="M43" s="152">
        <v>27600</v>
      </c>
    </row>
    <row r="44" spans="1:13" s="189" customFormat="1" ht="13.5" customHeight="1">
      <c r="A44" s="414"/>
      <c r="B44" s="67" t="s">
        <v>504</v>
      </c>
      <c r="C44" s="18" t="s">
        <v>523</v>
      </c>
      <c r="D44" s="18" t="s">
        <v>505</v>
      </c>
      <c r="E44" s="18">
        <v>240000</v>
      </c>
      <c r="F44" s="18" t="s">
        <v>410</v>
      </c>
      <c r="G44" s="182">
        <v>380</v>
      </c>
      <c r="H44" s="182" t="s">
        <v>540</v>
      </c>
      <c r="I44" s="106">
        <v>10</v>
      </c>
      <c r="J44" s="18" t="s">
        <v>526</v>
      </c>
      <c r="K44" s="18" t="s">
        <v>241</v>
      </c>
      <c r="L44" s="18"/>
      <c r="M44" s="153">
        <v>31395</v>
      </c>
    </row>
    <row r="45" spans="1:13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</row>
    <row r="46" spans="1:13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</row>
    <row r="47" spans="1:13" ht="12.7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</row>
    <row r="48" spans="1:13" ht="12.7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 ht="12.7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</sheetData>
  <sheetProtection selectLockedCells="1" selectUnlockedCells="1"/>
  <mergeCells count="16">
    <mergeCell ref="A33:A44"/>
    <mergeCell ref="K4:K5"/>
    <mergeCell ref="L4:L5"/>
    <mergeCell ref="A6:M6"/>
    <mergeCell ref="A7:A31"/>
    <mergeCell ref="A32:M32"/>
    <mergeCell ref="A1:M1"/>
    <mergeCell ref="A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479166666666667" right="0.7479166666666667" top="0.9451388888888889" bottom="0.15" header="0.27569444444444446" footer="0.5118055555555555"/>
  <pageSetup horizontalDpi="300" verticalDpi="300" orientation="landscape" paperSize="9" scale="80"/>
  <headerFooter alignWithMargins="0">
    <oddHeader>&amp;R&amp;9Украинская Альтернативная Энергетика
Украина
Киев, ул. Тургеневская 74, офис 2
Тел/факс: +38(044)3613900
E-mail: mail@ae.net.ua</oddHeader>
  </headerFooter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</sheetPr>
  <dimension ref="A1:J3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2.7109375" style="58" customWidth="1"/>
    <col min="2" max="2" width="14.57421875" style="58" customWidth="1"/>
    <col min="3" max="3" width="14.421875" style="58" customWidth="1"/>
    <col min="4" max="4" width="14.57421875" style="58" customWidth="1"/>
    <col min="5" max="5" width="22.7109375" style="58" customWidth="1"/>
    <col min="6" max="6" width="13.7109375" style="58" customWidth="1"/>
    <col min="7" max="7" width="15.7109375" style="58" customWidth="1"/>
    <col min="8" max="8" width="14.7109375" style="58" customWidth="1"/>
    <col min="9" max="9" width="0.42578125" style="58" customWidth="1"/>
    <col min="10" max="10" width="11.7109375" style="58" customWidth="1"/>
    <col min="11" max="16384" width="9.140625" style="58" customWidth="1"/>
  </cols>
  <sheetData>
    <row r="1" spans="1:10" ht="24" customHeight="1">
      <c r="A1" s="402" t="s">
        <v>942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10.5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25.5" customHeight="1">
      <c r="A3" s="387" t="s">
        <v>229</v>
      </c>
      <c r="B3" s="383" t="s">
        <v>541</v>
      </c>
      <c r="C3" s="383" t="s">
        <v>231</v>
      </c>
      <c r="D3" s="383" t="s">
        <v>389</v>
      </c>
      <c r="E3" s="383" t="s">
        <v>542</v>
      </c>
      <c r="F3" s="383" t="s">
        <v>236</v>
      </c>
      <c r="G3" s="383" t="s">
        <v>237</v>
      </c>
      <c r="H3" s="383" t="s">
        <v>543</v>
      </c>
      <c r="I3" s="383"/>
      <c r="J3" s="373" t="s">
        <v>23</v>
      </c>
    </row>
    <row r="4" spans="1:10" s="190" customFormat="1" ht="30" customHeight="1">
      <c r="A4" s="387"/>
      <c r="B4" s="383"/>
      <c r="C4" s="383"/>
      <c r="D4" s="383"/>
      <c r="E4" s="383"/>
      <c r="F4" s="383"/>
      <c r="G4" s="383"/>
      <c r="H4" s="383"/>
      <c r="I4" s="383"/>
      <c r="J4" s="14" t="s">
        <v>28</v>
      </c>
    </row>
    <row r="5" spans="1:10" s="190" customFormat="1" ht="22.5" customHeight="1">
      <c r="A5" s="150"/>
      <c r="B5" s="151"/>
      <c r="C5" s="151"/>
      <c r="D5" s="151"/>
      <c r="E5" s="151"/>
      <c r="F5" s="151"/>
      <c r="G5" s="151"/>
      <c r="H5" s="151"/>
      <c r="I5" s="151"/>
      <c r="J5" s="151"/>
    </row>
    <row r="6" spans="1:10" s="190" customFormat="1" ht="15" customHeight="1">
      <c r="A6" s="64" t="s">
        <v>544</v>
      </c>
      <c r="B6" s="24">
        <v>100</v>
      </c>
      <c r="C6" s="24">
        <v>12</v>
      </c>
      <c r="D6" s="24" t="s">
        <v>545</v>
      </c>
      <c r="E6" s="191" t="s">
        <v>546</v>
      </c>
      <c r="F6" s="24">
        <v>24.5</v>
      </c>
      <c r="G6" s="24" t="s">
        <v>272</v>
      </c>
      <c r="H6" s="107" t="s">
        <v>547</v>
      </c>
      <c r="I6" s="107"/>
      <c r="J6" s="65">
        <v>140</v>
      </c>
    </row>
    <row r="7" spans="1:10" s="190" customFormat="1" ht="15" customHeight="1">
      <c r="A7" s="66" t="s">
        <v>548</v>
      </c>
      <c r="B7" s="18">
        <v>200</v>
      </c>
      <c r="C7" s="18">
        <v>12</v>
      </c>
      <c r="D7" s="18" t="s">
        <v>545</v>
      </c>
      <c r="E7" s="192" t="s">
        <v>549</v>
      </c>
      <c r="F7" s="18">
        <v>47</v>
      </c>
      <c r="G7" s="18" t="s">
        <v>272</v>
      </c>
      <c r="H7" s="86" t="s">
        <v>547</v>
      </c>
      <c r="I7" s="86"/>
      <c r="J7" s="67">
        <v>280</v>
      </c>
    </row>
    <row r="8" spans="1:10" ht="15" customHeight="1">
      <c r="A8" s="64" t="s">
        <v>550</v>
      </c>
      <c r="B8" s="24">
        <v>40</v>
      </c>
      <c r="C8" s="24">
        <v>12</v>
      </c>
      <c r="D8" s="24" t="s">
        <v>551</v>
      </c>
      <c r="E8" s="191" t="s">
        <v>552</v>
      </c>
      <c r="F8" s="24">
        <v>14.5</v>
      </c>
      <c r="G8" s="24" t="s">
        <v>241</v>
      </c>
      <c r="H8" s="107" t="s">
        <v>553</v>
      </c>
      <c r="I8" s="107"/>
      <c r="J8" s="65">
        <v>120</v>
      </c>
    </row>
    <row r="9" spans="1:10" ht="15" customHeight="1">
      <c r="A9" s="66" t="s">
        <v>554</v>
      </c>
      <c r="B9" s="18">
        <v>100</v>
      </c>
      <c r="C9" s="18">
        <v>12</v>
      </c>
      <c r="D9" s="18" t="s">
        <v>551</v>
      </c>
      <c r="E9" s="192" t="s">
        <v>555</v>
      </c>
      <c r="F9" s="18">
        <v>29.5</v>
      </c>
      <c r="G9" s="18" t="s">
        <v>241</v>
      </c>
      <c r="H9" s="86" t="s">
        <v>553</v>
      </c>
      <c r="I9" s="86"/>
      <c r="J9" s="67">
        <v>230</v>
      </c>
    </row>
    <row r="10" spans="1:10" ht="15" customHeight="1">
      <c r="A10" s="64" t="s">
        <v>556</v>
      </c>
      <c r="B10" s="24">
        <v>150</v>
      </c>
      <c r="C10" s="24">
        <v>12</v>
      </c>
      <c r="D10" s="24" t="s">
        <v>551</v>
      </c>
      <c r="E10" s="191" t="s">
        <v>557</v>
      </c>
      <c r="F10" s="24">
        <v>45</v>
      </c>
      <c r="G10" s="24" t="s">
        <v>241</v>
      </c>
      <c r="H10" s="107" t="s">
        <v>553</v>
      </c>
      <c r="I10" s="107"/>
      <c r="J10" s="65">
        <v>368</v>
      </c>
    </row>
    <row r="11" spans="1:10" ht="15" customHeight="1">
      <c r="A11" s="66" t="s">
        <v>558</v>
      </c>
      <c r="B11" s="18">
        <v>200</v>
      </c>
      <c r="C11" s="18">
        <v>12</v>
      </c>
      <c r="D11" s="18" t="s">
        <v>551</v>
      </c>
      <c r="E11" s="192" t="s">
        <v>559</v>
      </c>
      <c r="F11" s="18">
        <v>62</v>
      </c>
      <c r="G11" s="18" t="s">
        <v>241</v>
      </c>
      <c r="H11" s="86" t="s">
        <v>553</v>
      </c>
      <c r="I11" s="86"/>
      <c r="J11" s="67">
        <v>465</v>
      </c>
    </row>
    <row r="12" spans="1:10" ht="13.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</row>
    <row r="13" spans="1:10" ht="13.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3.5" customHeight="1">
      <c r="A14" s="432" t="s">
        <v>560</v>
      </c>
      <c r="B14" s="432"/>
      <c r="C14" s="432"/>
      <c r="D14" s="432"/>
      <c r="E14" s="432"/>
      <c r="F14" s="432"/>
      <c r="G14" s="432"/>
      <c r="H14" s="432"/>
      <c r="I14" s="432"/>
      <c r="J14" s="432"/>
    </row>
    <row r="15" spans="1:10" ht="13.5" customHeight="1">
      <c r="A15" s="193" t="s">
        <v>561</v>
      </c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13.5" customHeight="1">
      <c r="A16" s="193" t="s">
        <v>562</v>
      </c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13.5" customHeight="1">
      <c r="A17" s="193" t="s">
        <v>563</v>
      </c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3.5" customHeight="1">
      <c r="A18" s="193" t="s">
        <v>564</v>
      </c>
      <c r="B18" s="73"/>
      <c r="C18" s="73"/>
      <c r="D18" s="73"/>
      <c r="E18" s="73"/>
      <c r="F18" s="73"/>
      <c r="G18" s="73"/>
      <c r="H18" s="73"/>
      <c r="I18" s="73"/>
      <c r="J18" s="73"/>
    </row>
    <row r="19" spans="1:10" ht="13.5" customHeight="1">
      <c r="A19" s="193" t="s">
        <v>565</v>
      </c>
      <c r="B19" s="73"/>
      <c r="C19" s="73"/>
      <c r="D19" s="73"/>
      <c r="E19" s="73"/>
      <c r="F19" s="73"/>
      <c r="G19" s="73"/>
      <c r="H19" s="73"/>
      <c r="I19" s="73"/>
      <c r="J19" s="73"/>
    </row>
    <row r="20" spans="1:10" ht="13.5" customHeight="1">
      <c r="A20" s="193" t="s">
        <v>566</v>
      </c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3.5" customHeight="1">
      <c r="A21" s="193" t="s">
        <v>567</v>
      </c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13.5" customHeight="1">
      <c r="A22" s="193" t="s">
        <v>568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13.5" customHeight="1">
      <c r="A23" s="193" t="s">
        <v>569</v>
      </c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3.5" customHeight="1">
      <c r="A24" s="193" t="s">
        <v>570</v>
      </c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3.5" customHeight="1">
      <c r="A25" s="193" t="s">
        <v>571</v>
      </c>
      <c r="B25" s="73"/>
      <c r="C25" s="73"/>
      <c r="D25" s="73"/>
      <c r="E25" s="73"/>
      <c r="F25" s="73"/>
      <c r="G25" s="73"/>
      <c r="H25" s="73"/>
      <c r="I25" s="73"/>
      <c r="J25" s="73"/>
    </row>
    <row r="26" spans="2:10" ht="13.5" customHeight="1"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13.5" customHeight="1">
      <c r="A27" s="432" t="s">
        <v>572</v>
      </c>
      <c r="B27" s="432"/>
      <c r="C27" s="432"/>
      <c r="D27" s="432"/>
      <c r="E27" s="432"/>
      <c r="F27" s="432"/>
      <c r="G27" s="432"/>
      <c r="H27" s="432"/>
      <c r="I27" s="432"/>
      <c r="J27" s="432"/>
    </row>
    <row r="28" spans="1:10" ht="13.5" customHeight="1">
      <c r="A28" s="193" t="s">
        <v>573</v>
      </c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3.5" customHeight="1">
      <c r="A29" s="193" t="s">
        <v>574</v>
      </c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13.5" customHeight="1">
      <c r="A30" s="193" t="s">
        <v>575</v>
      </c>
      <c r="B30" s="73"/>
      <c r="C30" s="73"/>
      <c r="D30" s="73"/>
      <c r="E30" s="73"/>
      <c r="F30" s="73"/>
      <c r="G30" s="73"/>
      <c r="H30" s="73"/>
      <c r="I30" s="73"/>
      <c r="J30" s="73"/>
    </row>
    <row r="31" spans="1:10" ht="13.5" customHeight="1">
      <c r="A31" s="193" t="s">
        <v>576</v>
      </c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13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10.5">
      <c r="A33" s="73"/>
      <c r="B33" s="73"/>
      <c r="C33" s="73"/>
      <c r="D33" s="73"/>
      <c r="E33" s="194"/>
      <c r="F33" s="73"/>
      <c r="G33" s="73"/>
      <c r="H33" s="73"/>
      <c r="I33" s="73"/>
      <c r="J33" s="73"/>
    </row>
    <row r="34" spans="1:10" ht="10.5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ht="10.5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10.5">
      <c r="A36" s="73"/>
      <c r="B36" s="73"/>
      <c r="C36" s="73"/>
      <c r="D36" s="73"/>
      <c r="E36" s="73"/>
      <c r="F36" s="73"/>
      <c r="G36" s="73"/>
      <c r="H36" s="73"/>
      <c r="I36" s="73"/>
      <c r="J36" s="73"/>
    </row>
    <row r="37" spans="1:10" ht="10.5">
      <c r="A37" s="73"/>
      <c r="B37" s="73"/>
      <c r="C37" s="73"/>
      <c r="D37" s="73"/>
      <c r="E37" s="73"/>
      <c r="F37" s="73"/>
      <c r="G37" s="73"/>
      <c r="H37" s="73"/>
      <c r="I37" s="73"/>
      <c r="J37" s="73"/>
    </row>
  </sheetData>
  <sheetProtection selectLockedCells="1" selectUnlockedCells="1"/>
  <mergeCells count="12">
    <mergeCell ref="A14:J14"/>
    <mergeCell ref="A27:J27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479166666666667" right="0.7479166666666667" top="0.9451388888888889" bottom="0.39375" header="0.27569444444444446" footer="0.5118055555555555"/>
  <pageSetup horizontalDpi="300" verticalDpi="300" orientation="landscape" paperSize="9" scale="80"/>
  <headerFooter alignWithMargins="0">
    <oddHeader>&amp;R&amp;9Украинская Альтернативная Энергетика
Украина
Киев, ул. Тургеневская 74, офис 2
Тел/факс: +38(044)3613900
E-mail: mail@ae.net.ua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2012-03-26T09:21:21Z</dcterms:created>
  <dcterms:modified xsi:type="dcterms:W3CDTF">2012-08-24T17:51:59Z</dcterms:modified>
  <cp:category/>
  <cp:version/>
  <cp:contentType/>
  <cp:contentStatus/>
</cp:coreProperties>
</file>